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autoCompressPictures="0" defaultThemeVersion="124226"/>
  <bookViews>
    <workbookView xWindow="0" yWindow="0" windowWidth="19200" windowHeight="6885" firstSheet="4" activeTab="4"/>
  </bookViews>
  <sheets>
    <sheet name="INI" sheetId="65" r:id="rId1"/>
    <sheet name="Componentes" sheetId="15" r:id="rId2"/>
    <sheet name="Níveis" sheetId="1" r:id="rId3"/>
    <sheet name="PesosInd" sheetId="28" r:id="rId4"/>
    <sheet name="CBH1" sheetId="20" r:id="rId5"/>
    <sheet name="CBH2" sheetId="29" r:id="rId6"/>
    <sheet name="CBH3" sheetId="30" r:id="rId7"/>
    <sheet name="Sintese Estado (diagnóstico)" sheetId="27" r:id="rId8"/>
    <sheet name="Sintese Estado (certificação)" sheetId="64" r:id="rId9"/>
    <sheet name="Instrucoes Preenchimento" sheetId="42" r:id="rId10"/>
  </sheets>
  <definedNames>
    <definedName name="_xlnm.Print_Area" localSheetId="4">'CBH1'!$B$4:$X$85</definedName>
    <definedName name="_xlnm.Print_Area" localSheetId="5">'CBH2'!$B$4:$X$85</definedName>
    <definedName name="_xlnm.Print_Area" localSheetId="6">'CBH3'!$B$4:$X$85</definedName>
    <definedName name="_xlnm.Print_Area" localSheetId="1">Componentes!$B$2:$R$89</definedName>
    <definedName name="_xlnm.Print_Area" localSheetId="2">Níveis!$B$1:$F$11</definedName>
    <definedName name="_xlnm.Print_Area" localSheetId="3">PesosInd!$B$2:$K$60</definedName>
    <definedName name="_xlnm.Print_Area" localSheetId="8">'Sintese Estado (certificação)'!$A$1:$AS$43</definedName>
    <definedName name="_xlnm.Print_Area" localSheetId="7">'Sintese Estado (diagnóstico)'!$A$1:$AS$38</definedName>
    <definedName name="_xlnm.Print_Titles" localSheetId="4">'CBH1'!$5:$9</definedName>
    <definedName name="_xlnm.Print_Titles" localSheetId="5">'CBH2'!$5:$9</definedName>
    <definedName name="_xlnm.Print_Titles" localSheetId="6">'CBH3'!$5:$9</definedName>
    <definedName name="_xlnm.Print_Titles" localSheetId="1">Componentes!$2:$6</definedName>
    <definedName name="_xlnm.Print_Titles" localSheetId="3">PesosInd!$8:$9</definedName>
  </definedNames>
  <calcPr calcId="145621"/>
</workbook>
</file>

<file path=xl/calcChain.xml><?xml version="1.0" encoding="utf-8"?>
<calcChain xmlns="http://schemas.openxmlformats.org/spreadsheetml/2006/main">
  <c r="C13" i="20" l="1"/>
  <c r="F8" i="20"/>
  <c r="D50" i="20" l="1"/>
  <c r="L15" i="30" l="1"/>
  <c r="L16" i="30"/>
  <c r="L13" i="20"/>
  <c r="L14" i="20"/>
  <c r="L15" i="20"/>
  <c r="L16" i="20"/>
  <c r="L17" i="20"/>
  <c r="L18" i="20"/>
  <c r="L19" i="20"/>
  <c r="L21" i="20"/>
  <c r="L39" i="20"/>
  <c r="L49" i="20"/>
  <c r="L50" i="20"/>
  <c r="L51" i="20"/>
  <c r="F9" i="65" l="1"/>
  <c r="AG2" i="64" l="1"/>
  <c r="E11" i="30" l="1"/>
  <c r="E27" i="30"/>
  <c r="E37" i="30"/>
  <c r="E47" i="30"/>
  <c r="E57" i="30"/>
  <c r="E74" i="30"/>
  <c r="E74" i="29"/>
  <c r="E57" i="29"/>
  <c r="E47" i="29"/>
  <c r="E37" i="29"/>
  <c r="E27" i="29"/>
  <c r="E11" i="29"/>
  <c r="E74" i="20"/>
  <c r="E57" i="20"/>
  <c r="E47" i="20"/>
  <c r="E37" i="20"/>
  <c r="E27" i="20"/>
  <c r="E11" i="20"/>
  <c r="M12" i="30"/>
  <c r="M12" i="29"/>
  <c r="M12" i="20"/>
  <c r="C8" i="30" l="1"/>
  <c r="C8" i="29"/>
  <c r="C8" i="20"/>
  <c r="D4" i="64"/>
  <c r="D3" i="64"/>
  <c r="B95" i="27"/>
  <c r="P95" i="27"/>
  <c r="Q95" i="27"/>
  <c r="R95" i="27"/>
  <c r="T95" i="27"/>
  <c r="U95" i="27"/>
  <c r="V95" i="27"/>
  <c r="V72" i="27" s="1"/>
  <c r="X95" i="27"/>
  <c r="Y95" i="27"/>
  <c r="Z95" i="27"/>
  <c r="B96" i="27"/>
  <c r="P96" i="27"/>
  <c r="Q96" i="27"/>
  <c r="R96" i="27"/>
  <c r="R73" i="27" s="1"/>
  <c r="T96" i="27"/>
  <c r="U96" i="27"/>
  <c r="V96" i="27"/>
  <c r="X96" i="27"/>
  <c r="Y96" i="27"/>
  <c r="Z96" i="27"/>
  <c r="B97" i="27"/>
  <c r="P97" i="27"/>
  <c r="P74" i="27" s="1"/>
  <c r="P51" i="27" s="1"/>
  <c r="Q97" i="27"/>
  <c r="Q74" i="27" s="1"/>
  <c r="Q51" i="27" s="1"/>
  <c r="R97" i="27"/>
  <c r="R74" i="27" s="1"/>
  <c r="R51" i="27" s="1"/>
  <c r="T97" i="27"/>
  <c r="T74" i="27" s="1"/>
  <c r="T51" i="27" s="1"/>
  <c r="U97" i="27"/>
  <c r="U74" i="27" s="1"/>
  <c r="U51" i="27" s="1"/>
  <c r="V97" i="27"/>
  <c r="V74" i="27" s="1"/>
  <c r="V51" i="27" s="1"/>
  <c r="X97" i="27"/>
  <c r="Y97" i="27"/>
  <c r="Z97" i="27"/>
  <c r="B98" i="27"/>
  <c r="P98" i="27"/>
  <c r="Q98" i="27"/>
  <c r="R98" i="27"/>
  <c r="T98" i="27"/>
  <c r="U98" i="27"/>
  <c r="U75" i="27" s="1"/>
  <c r="V98" i="27"/>
  <c r="X98" i="27"/>
  <c r="Y98" i="27"/>
  <c r="Z98" i="27"/>
  <c r="B99" i="27"/>
  <c r="P99" i="27"/>
  <c r="P76" i="27" s="1"/>
  <c r="P53" i="27" s="1"/>
  <c r="Q99" i="27"/>
  <c r="Q76" i="27" s="1"/>
  <c r="R99" i="27"/>
  <c r="T99" i="27"/>
  <c r="U99" i="27"/>
  <c r="V99" i="27"/>
  <c r="X99" i="27"/>
  <c r="Y99" i="27"/>
  <c r="Z99" i="27"/>
  <c r="B100" i="27"/>
  <c r="P100" i="27"/>
  <c r="P77" i="27" s="1"/>
  <c r="P54" i="27" s="1"/>
  <c r="Q100" i="27"/>
  <c r="Q77" i="27" s="1"/>
  <c r="Q54" i="27" s="1"/>
  <c r="R100" i="27"/>
  <c r="T100" i="27"/>
  <c r="U100" i="27"/>
  <c r="U77" i="27" s="1"/>
  <c r="U54" i="27" s="1"/>
  <c r="V100" i="27"/>
  <c r="V77" i="27" s="1"/>
  <c r="V54" i="27" s="1"/>
  <c r="X100" i="27"/>
  <c r="X77" i="27" s="1"/>
  <c r="X54" i="27" s="1"/>
  <c r="Y100" i="27"/>
  <c r="Y77" i="27" s="1"/>
  <c r="Y54" i="27" s="1"/>
  <c r="Z100" i="27"/>
  <c r="B101" i="27"/>
  <c r="P101" i="27"/>
  <c r="Q101" i="27"/>
  <c r="R101" i="27"/>
  <c r="T101" i="27"/>
  <c r="T78" i="27" s="1"/>
  <c r="U101" i="27"/>
  <c r="V101" i="27"/>
  <c r="X101" i="27"/>
  <c r="Y101" i="27"/>
  <c r="Z101" i="27"/>
  <c r="B102" i="27"/>
  <c r="P102" i="27"/>
  <c r="P79" i="27" s="1"/>
  <c r="Q102" i="27"/>
  <c r="Q79" i="27" s="1"/>
  <c r="Q56" i="27" s="1"/>
  <c r="R102" i="27"/>
  <c r="R79" i="27" s="1"/>
  <c r="R56" i="27" s="1"/>
  <c r="T102" i="27"/>
  <c r="U102" i="27"/>
  <c r="V102" i="27"/>
  <c r="X102" i="27"/>
  <c r="Y102" i="27"/>
  <c r="Z102" i="27"/>
  <c r="Z79" i="27" s="1"/>
  <c r="B103" i="27"/>
  <c r="P103" i="27"/>
  <c r="Q103" i="27"/>
  <c r="Q80" i="27" s="1"/>
  <c r="Q57" i="27" s="1"/>
  <c r="R103" i="27"/>
  <c r="T103" i="27"/>
  <c r="T80" i="27" s="1"/>
  <c r="T57" i="27" s="1"/>
  <c r="U103" i="27"/>
  <c r="V103" i="27"/>
  <c r="V80" i="27" s="1"/>
  <c r="X103" i="27"/>
  <c r="X80" i="27" s="1"/>
  <c r="X57" i="27" s="1"/>
  <c r="Y103" i="27"/>
  <c r="Y80" i="27" s="1"/>
  <c r="Y57" i="27" s="1"/>
  <c r="Z103" i="27"/>
  <c r="Z80" i="27" s="1"/>
  <c r="Z57" i="27" s="1"/>
  <c r="B104" i="27"/>
  <c r="P104" i="27"/>
  <c r="Q104" i="27"/>
  <c r="R104" i="27"/>
  <c r="T104" i="27"/>
  <c r="U104" i="27"/>
  <c r="V104" i="27"/>
  <c r="X104" i="27"/>
  <c r="Y104" i="27"/>
  <c r="Z104" i="27"/>
  <c r="B105" i="27"/>
  <c r="P105" i="27"/>
  <c r="Q105" i="27"/>
  <c r="R105" i="27"/>
  <c r="T105" i="27"/>
  <c r="U105" i="27"/>
  <c r="U82" i="27" s="1"/>
  <c r="U59" i="27" s="1"/>
  <c r="V105" i="27"/>
  <c r="V82" i="27" s="1"/>
  <c r="V59" i="27" s="1"/>
  <c r="X105" i="27"/>
  <c r="Y105" i="27"/>
  <c r="Z105" i="27"/>
  <c r="B106" i="27"/>
  <c r="P106" i="27"/>
  <c r="P83" i="27" s="1"/>
  <c r="P60" i="27" s="1"/>
  <c r="Q106" i="27"/>
  <c r="Q83" i="27" s="1"/>
  <c r="Q60" i="27" s="1"/>
  <c r="R106" i="27"/>
  <c r="T106" i="27"/>
  <c r="U106" i="27"/>
  <c r="U83" i="27" s="1"/>
  <c r="V106" i="27"/>
  <c r="V83" i="27" s="1"/>
  <c r="X106" i="27"/>
  <c r="X83" i="27" s="1"/>
  <c r="X60" i="27" s="1"/>
  <c r="Y106" i="27"/>
  <c r="Y83" i="27" s="1"/>
  <c r="Y60" i="27" s="1"/>
  <c r="Z106" i="27"/>
  <c r="Z83" i="27" s="1"/>
  <c r="Z60" i="27" s="1"/>
  <c r="B107" i="27"/>
  <c r="P107" i="27"/>
  <c r="P84" i="27" s="1"/>
  <c r="P61" i="27" s="1"/>
  <c r="Q107" i="27"/>
  <c r="Q84" i="27" s="1"/>
  <c r="R107" i="27"/>
  <c r="R84" i="27" s="1"/>
  <c r="T107" i="27"/>
  <c r="U107" i="27"/>
  <c r="V107" i="27"/>
  <c r="X107" i="27"/>
  <c r="X84" i="27" s="1"/>
  <c r="Y107" i="27"/>
  <c r="Y84" i="27" s="1"/>
  <c r="Z107" i="27"/>
  <c r="B108" i="27"/>
  <c r="P108" i="27"/>
  <c r="P85" i="27" s="1"/>
  <c r="Q108" i="27"/>
  <c r="R108" i="27"/>
  <c r="T108" i="27"/>
  <c r="U108" i="27"/>
  <c r="U85" i="27" s="1"/>
  <c r="V108" i="27"/>
  <c r="V85" i="27" s="1"/>
  <c r="V62" i="27" s="1"/>
  <c r="X108" i="27"/>
  <c r="X85" i="27" s="1"/>
  <c r="X62" i="27" s="1"/>
  <c r="Y108" i="27"/>
  <c r="Z108" i="27"/>
  <c r="Z85" i="27" s="1"/>
  <c r="B85" i="27"/>
  <c r="H85" i="27"/>
  <c r="I85" i="27"/>
  <c r="J85" i="27"/>
  <c r="K85" i="27"/>
  <c r="L85" i="27"/>
  <c r="M85" i="27"/>
  <c r="N85" i="27"/>
  <c r="Q85" i="27"/>
  <c r="R85" i="27"/>
  <c r="T85" i="27"/>
  <c r="Y85" i="27"/>
  <c r="AM85" i="27"/>
  <c r="AM62" i="27" s="1"/>
  <c r="AN85" i="27"/>
  <c r="AO85" i="27"/>
  <c r="AP85" i="27"/>
  <c r="AQ85" i="27"/>
  <c r="B82" i="27"/>
  <c r="H82" i="27"/>
  <c r="I82" i="27"/>
  <c r="J82" i="27"/>
  <c r="K82" i="27"/>
  <c r="L82" i="27"/>
  <c r="M82" i="27"/>
  <c r="N82" i="27"/>
  <c r="P82" i="27"/>
  <c r="Q82" i="27"/>
  <c r="R82" i="27"/>
  <c r="T82" i="27"/>
  <c r="T59" i="27" s="1"/>
  <c r="X82" i="27"/>
  <c r="Y82" i="27"/>
  <c r="Z82" i="27"/>
  <c r="AM82" i="27"/>
  <c r="AN82" i="27"/>
  <c r="AO82" i="27"/>
  <c r="AP82" i="27"/>
  <c r="AQ82" i="27"/>
  <c r="B83" i="27"/>
  <c r="H83" i="27"/>
  <c r="I83" i="27"/>
  <c r="J83" i="27"/>
  <c r="K83" i="27"/>
  <c r="K60" i="27" s="1"/>
  <c r="L83" i="27"/>
  <c r="L60" i="27" s="1"/>
  <c r="M83" i="27"/>
  <c r="N83" i="27"/>
  <c r="R83" i="27"/>
  <c r="T83" i="27"/>
  <c r="AM83" i="27"/>
  <c r="AN83" i="27"/>
  <c r="AO83" i="27"/>
  <c r="AP83" i="27"/>
  <c r="AQ83" i="27"/>
  <c r="B84" i="27"/>
  <c r="H84" i="27"/>
  <c r="H61" i="27" s="1"/>
  <c r="I84" i="27"/>
  <c r="J84" i="27"/>
  <c r="K84" i="27"/>
  <c r="L84" i="27"/>
  <c r="M84" i="27"/>
  <c r="N84" i="27"/>
  <c r="T84" i="27"/>
  <c r="U84" i="27"/>
  <c r="V84" i="27"/>
  <c r="Z84" i="27"/>
  <c r="AM84" i="27"/>
  <c r="AN84" i="27"/>
  <c r="AO84" i="27"/>
  <c r="AP84" i="27"/>
  <c r="AP61" i="27" s="1"/>
  <c r="AQ84" i="27"/>
  <c r="AQ61" i="27" s="1"/>
  <c r="B72" i="27"/>
  <c r="H72" i="27"/>
  <c r="I72" i="27"/>
  <c r="J72" i="27"/>
  <c r="K72" i="27"/>
  <c r="L72" i="27"/>
  <c r="M72" i="27"/>
  <c r="N72" i="27"/>
  <c r="P72" i="27"/>
  <c r="Q72" i="27"/>
  <c r="R72" i="27"/>
  <c r="T72" i="27"/>
  <c r="U72" i="27"/>
  <c r="X72" i="27"/>
  <c r="Y72" i="27"/>
  <c r="Y49" i="27" s="1"/>
  <c r="Z72" i="27"/>
  <c r="Z49" i="27" s="1"/>
  <c r="AM72" i="27"/>
  <c r="AN72" i="27"/>
  <c r="AO72" i="27"/>
  <c r="AP72" i="27"/>
  <c r="AQ72" i="27"/>
  <c r="B73" i="27"/>
  <c r="H73" i="27"/>
  <c r="I73" i="27"/>
  <c r="J73" i="27"/>
  <c r="K73" i="27"/>
  <c r="L73" i="27"/>
  <c r="M73" i="27"/>
  <c r="N73" i="27"/>
  <c r="P73" i="27"/>
  <c r="Q73" i="27"/>
  <c r="T73" i="27"/>
  <c r="T50" i="27" s="1"/>
  <c r="U73" i="27"/>
  <c r="V73" i="27"/>
  <c r="X73" i="27"/>
  <c r="Y73" i="27"/>
  <c r="Z73" i="27"/>
  <c r="AM73" i="27"/>
  <c r="AN73" i="27"/>
  <c r="AO73" i="27"/>
  <c r="AP73" i="27"/>
  <c r="AQ73" i="27"/>
  <c r="B74" i="27"/>
  <c r="H74" i="27"/>
  <c r="I74" i="27"/>
  <c r="J74" i="27"/>
  <c r="K74" i="27"/>
  <c r="K51" i="27" s="1"/>
  <c r="L74" i="27"/>
  <c r="L51" i="27" s="1"/>
  <c r="M74" i="27"/>
  <c r="N74" i="27"/>
  <c r="X74" i="27"/>
  <c r="Y74" i="27"/>
  <c r="Z74" i="27"/>
  <c r="AM74" i="27"/>
  <c r="AN74" i="27"/>
  <c r="AO74" i="27"/>
  <c r="AP74" i="27"/>
  <c r="AQ74" i="27"/>
  <c r="AQ51" i="27" s="1"/>
  <c r="B75" i="27"/>
  <c r="H75" i="27"/>
  <c r="I75" i="27"/>
  <c r="J75" i="27"/>
  <c r="K75" i="27"/>
  <c r="L75" i="27"/>
  <c r="M75" i="27"/>
  <c r="N75" i="27"/>
  <c r="P75" i="27"/>
  <c r="Q75" i="27"/>
  <c r="R75" i="27"/>
  <c r="T75" i="27"/>
  <c r="V75" i="27"/>
  <c r="X75" i="27"/>
  <c r="Y75" i="27"/>
  <c r="Y52" i="27" s="1"/>
  <c r="Z75" i="27"/>
  <c r="Z52" i="27" s="1"/>
  <c r="AM75" i="27"/>
  <c r="AN75" i="27"/>
  <c r="AO75" i="27"/>
  <c r="AP75" i="27"/>
  <c r="AQ75" i="27"/>
  <c r="B76" i="27"/>
  <c r="H76" i="27"/>
  <c r="I76" i="27"/>
  <c r="J76" i="27"/>
  <c r="K76" i="27"/>
  <c r="L76" i="27"/>
  <c r="M76" i="27"/>
  <c r="N76" i="27"/>
  <c r="R76" i="27"/>
  <c r="T76" i="27"/>
  <c r="T53" i="27" s="1"/>
  <c r="U76" i="27"/>
  <c r="V76" i="27"/>
  <c r="X76" i="27"/>
  <c r="Y76" i="27"/>
  <c r="Z76" i="27"/>
  <c r="AM76" i="27"/>
  <c r="AN76" i="27"/>
  <c r="AO76" i="27"/>
  <c r="AP76" i="27"/>
  <c r="AQ76" i="27"/>
  <c r="B77" i="27"/>
  <c r="H77" i="27"/>
  <c r="I77" i="27"/>
  <c r="J77" i="27"/>
  <c r="K77" i="27"/>
  <c r="L77" i="27"/>
  <c r="L54" i="27" s="1"/>
  <c r="M77" i="27"/>
  <c r="N77" i="27"/>
  <c r="R77" i="27"/>
  <c r="T77" i="27"/>
  <c r="Z77" i="27"/>
  <c r="AM77" i="27"/>
  <c r="AN77" i="27"/>
  <c r="AO77" i="27"/>
  <c r="AP77" i="27"/>
  <c r="AQ77" i="27"/>
  <c r="B78" i="27"/>
  <c r="H78" i="27"/>
  <c r="I78" i="27"/>
  <c r="J78" i="27"/>
  <c r="K78" i="27"/>
  <c r="L78" i="27"/>
  <c r="M78" i="27"/>
  <c r="N78" i="27"/>
  <c r="P78" i="27"/>
  <c r="Q78" i="27"/>
  <c r="R78" i="27"/>
  <c r="U78" i="27"/>
  <c r="V78" i="27"/>
  <c r="X78" i="27"/>
  <c r="Y78" i="27"/>
  <c r="Z78" i="27"/>
  <c r="Z55" i="27" s="1"/>
  <c r="AM78" i="27"/>
  <c r="AM55" i="27" s="1"/>
  <c r="AN78" i="27"/>
  <c r="AO78" i="27"/>
  <c r="AP78" i="27"/>
  <c r="AQ78" i="27"/>
  <c r="B79" i="27"/>
  <c r="H79" i="27"/>
  <c r="I79" i="27"/>
  <c r="J79" i="27"/>
  <c r="K79" i="27"/>
  <c r="L79" i="27"/>
  <c r="M79" i="27"/>
  <c r="N79" i="27"/>
  <c r="T79" i="27"/>
  <c r="U79" i="27"/>
  <c r="U56" i="27" s="1"/>
  <c r="V79" i="27"/>
  <c r="X79" i="27"/>
  <c r="Y79" i="27"/>
  <c r="AM79" i="27"/>
  <c r="AN79" i="27"/>
  <c r="AO79" i="27"/>
  <c r="AP79" i="27"/>
  <c r="AQ79" i="27"/>
  <c r="B80" i="27"/>
  <c r="H80" i="27"/>
  <c r="I80" i="27"/>
  <c r="J80" i="27"/>
  <c r="K80" i="27"/>
  <c r="L80" i="27"/>
  <c r="M80" i="27"/>
  <c r="M57" i="27" s="1"/>
  <c r="N80" i="27"/>
  <c r="P80" i="27"/>
  <c r="R80" i="27"/>
  <c r="U80" i="27"/>
  <c r="AM80" i="27"/>
  <c r="AN80" i="27"/>
  <c r="AO80" i="27"/>
  <c r="AP80" i="27"/>
  <c r="AQ80" i="27"/>
  <c r="B81" i="27"/>
  <c r="H81" i="27"/>
  <c r="H58" i="27" s="1"/>
  <c r="I81" i="27"/>
  <c r="I58" i="27" s="1"/>
  <c r="J81" i="27"/>
  <c r="K81" i="27"/>
  <c r="L81" i="27"/>
  <c r="M81" i="27"/>
  <c r="N81" i="27"/>
  <c r="P81" i="27"/>
  <c r="Q81" i="27"/>
  <c r="R81" i="27"/>
  <c r="T81" i="27"/>
  <c r="U81" i="27"/>
  <c r="V81" i="27"/>
  <c r="X81" i="27"/>
  <c r="Y81" i="27"/>
  <c r="Z81" i="27"/>
  <c r="AM81" i="27"/>
  <c r="AM58" i="27" s="1"/>
  <c r="AN81" i="27"/>
  <c r="AN58" i="27" s="1"/>
  <c r="AO81" i="27"/>
  <c r="AP81" i="27"/>
  <c r="AQ81" i="27"/>
  <c r="B62" i="27"/>
  <c r="B58" i="27"/>
  <c r="B59" i="27"/>
  <c r="B60" i="27"/>
  <c r="B61" i="27"/>
  <c r="B49" i="27"/>
  <c r="B50" i="27"/>
  <c r="B51" i="27"/>
  <c r="B52" i="27"/>
  <c r="B53" i="27"/>
  <c r="B54" i="27"/>
  <c r="B55" i="27"/>
  <c r="B56" i="27"/>
  <c r="B57" i="27"/>
  <c r="AR57" i="27"/>
  <c r="AQ57" i="27"/>
  <c r="AP57" i="27"/>
  <c r="AO57" i="27"/>
  <c r="AN57" i="27"/>
  <c r="AM57" i="27"/>
  <c r="AL57" i="27"/>
  <c r="AK57" i="27"/>
  <c r="AJ57" i="27"/>
  <c r="AI57" i="27"/>
  <c r="AH57" i="27"/>
  <c r="AG57" i="27"/>
  <c r="AF57" i="27"/>
  <c r="AE57" i="27"/>
  <c r="AD57" i="27"/>
  <c r="AC57" i="27"/>
  <c r="AB57" i="27"/>
  <c r="AA57" i="27"/>
  <c r="W57" i="27"/>
  <c r="V57" i="27"/>
  <c r="U57" i="27"/>
  <c r="S57" i="27"/>
  <c r="R57" i="27"/>
  <c r="P57" i="27"/>
  <c r="O57" i="27"/>
  <c r="N57" i="27"/>
  <c r="L57" i="27"/>
  <c r="K57" i="27"/>
  <c r="J57" i="27"/>
  <c r="I57" i="27"/>
  <c r="H57" i="27"/>
  <c r="AR56" i="27"/>
  <c r="AQ56" i="27"/>
  <c r="AP56" i="27"/>
  <c r="AO56" i="27"/>
  <c r="AN56" i="27"/>
  <c r="AM56" i="27"/>
  <c r="AL56" i="27"/>
  <c r="AK56" i="27"/>
  <c r="AJ56" i="27"/>
  <c r="AI56" i="27"/>
  <c r="AH56" i="27"/>
  <c r="AG56" i="27"/>
  <c r="AF56" i="27"/>
  <c r="AE56" i="27"/>
  <c r="AD56" i="27"/>
  <c r="AC56" i="27"/>
  <c r="AB56" i="27"/>
  <c r="AA56" i="27"/>
  <c r="Z56" i="27"/>
  <c r="Y56" i="27"/>
  <c r="X56" i="27"/>
  <c r="W56" i="27"/>
  <c r="V56" i="27"/>
  <c r="T56" i="27"/>
  <c r="S56" i="27"/>
  <c r="P56" i="27"/>
  <c r="O56" i="27"/>
  <c r="N56" i="27"/>
  <c r="M56" i="27"/>
  <c r="L56" i="27"/>
  <c r="K56" i="27"/>
  <c r="J56" i="27"/>
  <c r="I56" i="27"/>
  <c r="H56" i="27"/>
  <c r="AR55" i="27"/>
  <c r="AQ55" i="27"/>
  <c r="AP55" i="27"/>
  <c r="AO55" i="27"/>
  <c r="AN55" i="27"/>
  <c r="AL55" i="27"/>
  <c r="AK55" i="27"/>
  <c r="AJ55" i="27"/>
  <c r="AI55" i="27"/>
  <c r="AH55" i="27"/>
  <c r="AG55" i="27"/>
  <c r="AF55" i="27"/>
  <c r="AE55" i="27"/>
  <c r="AM2" i="64"/>
  <c r="C8" i="64"/>
  <c r="C9" i="64"/>
  <c r="C7" i="64"/>
  <c r="AD55" i="27"/>
  <c r="AC55" i="27"/>
  <c r="AB55" i="27"/>
  <c r="AR62" i="27"/>
  <c r="AQ62" i="27"/>
  <c r="AP62" i="27"/>
  <c r="AO62" i="27"/>
  <c r="AN62" i="27"/>
  <c r="AL62" i="27"/>
  <c r="AK62" i="27"/>
  <c r="AJ62" i="27"/>
  <c r="AI62" i="27"/>
  <c r="AH62" i="27"/>
  <c r="AG62" i="27"/>
  <c r="AF62" i="27"/>
  <c r="AE62" i="27"/>
  <c r="AD62" i="27"/>
  <c r="AC62" i="27"/>
  <c r="AR61" i="27"/>
  <c r="AO61" i="27"/>
  <c r="AN61" i="27"/>
  <c r="AM61" i="27"/>
  <c r="AL61" i="27"/>
  <c r="AK61" i="27"/>
  <c r="AJ61" i="27"/>
  <c r="AI61" i="27"/>
  <c r="AH61" i="27"/>
  <c r="AG61" i="27"/>
  <c r="AF61" i="27"/>
  <c r="AE61" i="27"/>
  <c r="AD61" i="27"/>
  <c r="AC61" i="27"/>
  <c r="AA61" i="27"/>
  <c r="AR60" i="27"/>
  <c r="AQ60" i="27"/>
  <c r="AP60" i="27"/>
  <c r="AO60" i="27"/>
  <c r="AN60" i="27"/>
  <c r="AM60" i="27"/>
  <c r="AL60" i="27"/>
  <c r="AK60" i="27"/>
  <c r="AJ60" i="27"/>
  <c r="AI60" i="27"/>
  <c r="AH60" i="27"/>
  <c r="AG60" i="27"/>
  <c r="AF60" i="27"/>
  <c r="AE60" i="27"/>
  <c r="AD60" i="27"/>
  <c r="AC60" i="27"/>
  <c r="AR59" i="27"/>
  <c r="AQ59" i="27"/>
  <c r="AP59" i="27"/>
  <c r="AO59" i="27"/>
  <c r="AN59" i="27"/>
  <c r="AM59" i="27"/>
  <c r="AL59" i="27"/>
  <c r="AK59" i="27"/>
  <c r="AJ59" i="27"/>
  <c r="AI59" i="27"/>
  <c r="AH59" i="27"/>
  <c r="AG59" i="27"/>
  <c r="AF59" i="27"/>
  <c r="AE59" i="27"/>
  <c r="AD59" i="27"/>
  <c r="AC59" i="27"/>
  <c r="AB62" i="27"/>
  <c r="AB61" i="27"/>
  <c r="AB60" i="27"/>
  <c r="AB59" i="27"/>
  <c r="AA62" i="27"/>
  <c r="AA60" i="27"/>
  <c r="AA59" i="27"/>
  <c r="Z62" i="27"/>
  <c r="Z61" i="27"/>
  <c r="Z59" i="27"/>
  <c r="Y62" i="27"/>
  <c r="Y61" i="27"/>
  <c r="Y59" i="27"/>
  <c r="X61" i="27"/>
  <c r="X59" i="27"/>
  <c r="W62" i="27"/>
  <c r="W61" i="27"/>
  <c r="W60" i="27"/>
  <c r="W59" i="27"/>
  <c r="V61" i="27"/>
  <c r="V60" i="27"/>
  <c r="U62" i="27"/>
  <c r="U61" i="27"/>
  <c r="U60" i="27"/>
  <c r="T62" i="27"/>
  <c r="T61" i="27"/>
  <c r="T60" i="27"/>
  <c r="S62" i="27"/>
  <c r="S61" i="27"/>
  <c r="S60" i="27"/>
  <c r="S59" i="27"/>
  <c r="R62" i="27"/>
  <c r="R61" i="27"/>
  <c r="R60" i="27"/>
  <c r="R59" i="27"/>
  <c r="Q62" i="27"/>
  <c r="Q61" i="27"/>
  <c r="Q59" i="27"/>
  <c r="P62" i="27"/>
  <c r="P59" i="27"/>
  <c r="O62" i="27"/>
  <c r="O61" i="27"/>
  <c r="O60" i="27"/>
  <c r="O59" i="27"/>
  <c r="N62" i="27"/>
  <c r="N61" i="27"/>
  <c r="N60" i="27"/>
  <c r="N59" i="27"/>
  <c r="M62" i="27"/>
  <c r="M61" i="27"/>
  <c r="M60" i="27"/>
  <c r="M59" i="27"/>
  <c r="L62" i="27"/>
  <c r="L61" i="27"/>
  <c r="L59" i="27"/>
  <c r="K62" i="27"/>
  <c r="K61" i="27"/>
  <c r="K59" i="27"/>
  <c r="J62" i="27"/>
  <c r="J61" i="27"/>
  <c r="J60" i="27"/>
  <c r="J59" i="27"/>
  <c r="I62" i="27"/>
  <c r="I61" i="27"/>
  <c r="I60" i="27"/>
  <c r="I59" i="27"/>
  <c r="H62" i="27"/>
  <c r="H60" i="27"/>
  <c r="H59" i="27"/>
  <c r="AR58" i="27"/>
  <c r="AQ58" i="27"/>
  <c r="AP58" i="27"/>
  <c r="AO58" i="27"/>
  <c r="AL58" i="27"/>
  <c r="AK58" i="27"/>
  <c r="AJ58" i="27"/>
  <c r="AI58" i="27"/>
  <c r="AH58" i="27"/>
  <c r="AG58" i="27"/>
  <c r="AF58" i="27"/>
  <c r="AE58" i="27"/>
  <c r="AD58" i="27"/>
  <c r="AC58" i="27"/>
  <c r="AB58" i="27"/>
  <c r="AA58" i="27"/>
  <c r="Z58" i="27"/>
  <c r="Y58" i="27"/>
  <c r="X58" i="27"/>
  <c r="W58" i="27"/>
  <c r="V58" i="27"/>
  <c r="U58" i="27"/>
  <c r="T58" i="27"/>
  <c r="S58" i="27"/>
  <c r="R58" i="27"/>
  <c r="Q58" i="27"/>
  <c r="P58" i="27"/>
  <c r="O58" i="27"/>
  <c r="N58" i="27"/>
  <c r="M58" i="27"/>
  <c r="L58" i="27"/>
  <c r="K58" i="27"/>
  <c r="J58" i="27"/>
  <c r="AA55" i="27"/>
  <c r="Y55" i="27"/>
  <c r="X55" i="27"/>
  <c r="W55" i="27"/>
  <c r="V55" i="27"/>
  <c r="U55" i="27"/>
  <c r="T55" i="27"/>
  <c r="S55" i="27"/>
  <c r="R55" i="27"/>
  <c r="Q55" i="27"/>
  <c r="P55" i="27"/>
  <c r="O55" i="27"/>
  <c r="N55" i="27"/>
  <c r="M55" i="27"/>
  <c r="L55" i="27"/>
  <c r="K55" i="27"/>
  <c r="J55" i="27"/>
  <c r="I55" i="27"/>
  <c r="H55" i="27"/>
  <c r="AR54" i="27"/>
  <c r="AQ54" i="27"/>
  <c r="AP54" i="27"/>
  <c r="AO54" i="27"/>
  <c r="AN54" i="27"/>
  <c r="AM54" i="27"/>
  <c r="AL54" i="27"/>
  <c r="AK54" i="27"/>
  <c r="AJ54" i="27"/>
  <c r="AI54" i="27"/>
  <c r="AH54" i="27"/>
  <c r="AG54" i="27"/>
  <c r="AF54" i="27"/>
  <c r="AE54" i="27"/>
  <c r="AD54" i="27"/>
  <c r="AC54" i="27"/>
  <c r="AB54" i="27"/>
  <c r="AA54" i="27"/>
  <c r="Z54" i="27"/>
  <c r="W54" i="27"/>
  <c r="T54" i="27"/>
  <c r="S54" i="27"/>
  <c r="R54" i="27"/>
  <c r="O54" i="27"/>
  <c r="N54" i="27"/>
  <c r="M54" i="27"/>
  <c r="K54" i="27"/>
  <c r="J54" i="27"/>
  <c r="I54" i="27"/>
  <c r="H54" i="27"/>
  <c r="AR53" i="27"/>
  <c r="AQ53" i="27"/>
  <c r="AP53" i="27"/>
  <c r="AO53" i="27"/>
  <c r="AN53" i="27"/>
  <c r="AM53" i="27"/>
  <c r="AL53" i="27"/>
  <c r="AK53" i="27"/>
  <c r="AJ53" i="27"/>
  <c r="AI53" i="27"/>
  <c r="AH53" i="27"/>
  <c r="AG53" i="27"/>
  <c r="AF53" i="27"/>
  <c r="AE53" i="27"/>
  <c r="AD53" i="27"/>
  <c r="AC53" i="27"/>
  <c r="AB53" i="27"/>
  <c r="AA53" i="27"/>
  <c r="Z53" i="27"/>
  <c r="Y53" i="27"/>
  <c r="X53" i="27"/>
  <c r="W53" i="27"/>
  <c r="V53" i="27"/>
  <c r="U53" i="27"/>
  <c r="S53" i="27"/>
  <c r="R53" i="27"/>
  <c r="Q53" i="27"/>
  <c r="O53" i="27"/>
  <c r="N53" i="27"/>
  <c r="M53" i="27"/>
  <c r="L53" i="27"/>
  <c r="K53" i="27"/>
  <c r="J53" i="27"/>
  <c r="I53" i="27"/>
  <c r="H53" i="27"/>
  <c r="AR52" i="27"/>
  <c r="AQ52" i="27"/>
  <c r="AP52" i="27"/>
  <c r="AO52" i="27"/>
  <c r="AN52" i="27"/>
  <c r="AM52" i="27"/>
  <c r="AL52" i="27"/>
  <c r="AK75" i="27"/>
  <c r="AJ52" i="27"/>
  <c r="AI52" i="27"/>
  <c r="AH52" i="27"/>
  <c r="AG52" i="27"/>
  <c r="AF52" i="27"/>
  <c r="AE52" i="27"/>
  <c r="AD52" i="27"/>
  <c r="AC52" i="27"/>
  <c r="AB52" i="27"/>
  <c r="AA52" i="27"/>
  <c r="X52" i="27"/>
  <c r="W52" i="27"/>
  <c r="V52" i="27"/>
  <c r="U52" i="27"/>
  <c r="T52" i="27"/>
  <c r="S52" i="27"/>
  <c r="R52" i="27"/>
  <c r="Q52" i="27"/>
  <c r="P52" i="27"/>
  <c r="O52" i="27"/>
  <c r="N52" i="27"/>
  <c r="M52" i="27"/>
  <c r="L52" i="27"/>
  <c r="K52" i="27"/>
  <c r="J52" i="27"/>
  <c r="I52" i="27"/>
  <c r="H52" i="27"/>
  <c r="AR51" i="27"/>
  <c r="AP51" i="27"/>
  <c r="AN51" i="27"/>
  <c r="AO51" i="27"/>
  <c r="AM51" i="27"/>
  <c r="AL51" i="27"/>
  <c r="AK51" i="27"/>
  <c r="AJ74" i="27"/>
  <c r="AI51" i="27"/>
  <c r="AH51" i="27"/>
  <c r="AG51" i="27"/>
  <c r="AF51" i="27"/>
  <c r="AE51" i="27"/>
  <c r="AD51" i="27"/>
  <c r="AC51" i="27"/>
  <c r="AB51" i="27"/>
  <c r="AA51" i="27"/>
  <c r="Z51" i="27"/>
  <c r="Y51" i="27"/>
  <c r="X51" i="27"/>
  <c r="W51" i="27"/>
  <c r="S51" i="27"/>
  <c r="O51" i="27"/>
  <c r="N51" i="27"/>
  <c r="M51" i="27"/>
  <c r="J51" i="27"/>
  <c r="I51" i="27"/>
  <c r="H51" i="27"/>
  <c r="AR50" i="27"/>
  <c r="AQ50" i="27"/>
  <c r="AP50" i="27"/>
  <c r="AO50" i="27"/>
  <c r="AN50" i="27"/>
  <c r="AM50" i="27"/>
  <c r="AL50" i="27"/>
  <c r="AK50" i="27"/>
  <c r="AJ50" i="27"/>
  <c r="AI50" i="27"/>
  <c r="AH50" i="27"/>
  <c r="AG50" i="27"/>
  <c r="AF50" i="27"/>
  <c r="AE50" i="27"/>
  <c r="AD50" i="27"/>
  <c r="AC50" i="27"/>
  <c r="AB50" i="27"/>
  <c r="AA50" i="27"/>
  <c r="Z50" i="27"/>
  <c r="Y50" i="27"/>
  <c r="X50" i="27"/>
  <c r="W50" i="27"/>
  <c r="V50" i="27"/>
  <c r="U50" i="27"/>
  <c r="S50" i="27"/>
  <c r="R50" i="27"/>
  <c r="Q50" i="27"/>
  <c r="P50" i="27"/>
  <c r="O50" i="27"/>
  <c r="N50" i="27"/>
  <c r="M50" i="27"/>
  <c r="L50" i="27"/>
  <c r="K50" i="27"/>
  <c r="J50" i="27"/>
  <c r="I50" i="27"/>
  <c r="H50" i="27"/>
  <c r="AR49" i="27"/>
  <c r="AQ49" i="27"/>
  <c r="AP49" i="27"/>
  <c r="AO49" i="27"/>
  <c r="AN49" i="27"/>
  <c r="AM49" i="27"/>
  <c r="AL49" i="27"/>
  <c r="AK49" i="27"/>
  <c r="AJ49" i="27"/>
  <c r="AI49" i="27"/>
  <c r="AH49" i="27"/>
  <c r="AG49" i="27"/>
  <c r="AF49" i="27"/>
  <c r="AE49" i="27"/>
  <c r="AD49" i="27"/>
  <c r="AC49" i="27"/>
  <c r="AB49" i="27"/>
  <c r="AA49" i="27"/>
  <c r="X49" i="27"/>
  <c r="W49" i="27"/>
  <c r="V49" i="27"/>
  <c r="U49" i="27"/>
  <c r="T49" i="27"/>
  <c r="S49" i="27"/>
  <c r="R49" i="27"/>
  <c r="Q49" i="27"/>
  <c r="P49" i="27"/>
  <c r="O49" i="27"/>
  <c r="N49" i="27"/>
  <c r="M49" i="27"/>
  <c r="L49" i="27"/>
  <c r="K49" i="27"/>
  <c r="J49" i="27"/>
  <c r="I49" i="27"/>
  <c r="H49" i="27"/>
  <c r="C62" i="27"/>
  <c r="C61" i="27"/>
  <c r="C60" i="27"/>
  <c r="C59" i="27"/>
  <c r="C58" i="27"/>
  <c r="C57" i="27"/>
  <c r="C56" i="27"/>
  <c r="C55" i="27"/>
  <c r="C54" i="27"/>
  <c r="C53" i="27"/>
  <c r="C52" i="27"/>
  <c r="C51" i="27"/>
  <c r="C50" i="27"/>
  <c r="C49" i="27"/>
  <c r="C9" i="27"/>
  <c r="C8" i="27"/>
  <c r="C7" i="27"/>
  <c r="D4" i="27"/>
  <c r="D3" i="27"/>
  <c r="AM2" i="27"/>
  <c r="D8" i="30"/>
  <c r="D8" i="29"/>
  <c r="D8" i="20"/>
  <c r="C105" i="27" l="1"/>
  <c r="C101" i="27"/>
  <c r="C97" i="27"/>
  <c r="C75" i="27"/>
  <c r="C106" i="27"/>
  <c r="C102" i="27"/>
  <c r="C98" i="27"/>
  <c r="C72" i="27"/>
  <c r="C107" i="27"/>
  <c r="C103" i="27"/>
  <c r="C99" i="27"/>
  <c r="C95" i="27"/>
  <c r="C108" i="27"/>
  <c r="C104" i="27"/>
  <c r="C100" i="27"/>
  <c r="C96" i="27"/>
  <c r="AJ84" i="27"/>
  <c r="AK52" i="27"/>
  <c r="AJ51" i="27"/>
  <c r="AK81" i="27"/>
  <c r="AK78" i="27"/>
  <c r="C76" i="27"/>
  <c r="AJ75" i="27"/>
  <c r="AK83" i="27"/>
  <c r="AJ81" i="27"/>
  <c r="AK80" i="27"/>
  <c r="C79" i="27"/>
  <c r="AJ78" i="27"/>
  <c r="AK73" i="27"/>
  <c r="C84" i="27"/>
  <c r="AJ83" i="27"/>
  <c r="AK82" i="27"/>
  <c r="C81" i="27"/>
  <c r="AJ80" i="27"/>
  <c r="C74" i="27"/>
  <c r="AJ73" i="27"/>
  <c r="AK72" i="27"/>
  <c r="C83" i="27"/>
  <c r="AJ82" i="27"/>
  <c r="AK85" i="27"/>
  <c r="AK77" i="27"/>
  <c r="C73" i="27"/>
  <c r="AJ72" i="27"/>
  <c r="C82" i="27"/>
  <c r="AJ85" i="27"/>
  <c r="AK79" i="27"/>
  <c r="C78" i="27"/>
  <c r="AJ77" i="27"/>
  <c r="AB77" i="27" s="1"/>
  <c r="AK76" i="27"/>
  <c r="C85" i="27"/>
  <c r="C80" i="27"/>
  <c r="AJ79" i="27"/>
  <c r="C77" i="27"/>
  <c r="AJ76" i="27"/>
  <c r="AD76" i="27" s="1"/>
  <c r="AK74" i="27"/>
  <c r="AE74" i="27" s="1"/>
  <c r="AK84" i="27"/>
  <c r="AB84" i="27" s="1"/>
  <c r="G17" i="65"/>
  <c r="H17" i="65" s="1"/>
  <c r="I17" i="65" s="1"/>
  <c r="J17" i="65" s="1"/>
  <c r="AD80" i="27" l="1"/>
  <c r="AE82" i="27"/>
  <c r="AR2" i="27"/>
  <c r="AR2" i="64"/>
  <c r="AB85" i="27"/>
  <c r="AF81" i="27"/>
  <c r="AF78" i="27"/>
  <c r="AD72" i="27"/>
  <c r="AE73" i="27"/>
  <c r="AC85" i="27"/>
  <c r="AD84" i="27"/>
  <c r="AF84" i="27"/>
  <c r="AC81" i="27"/>
  <c r="AD81" i="27"/>
  <c r="AC80" i="27"/>
  <c r="AE78" i="27"/>
  <c r="AE77" i="27"/>
  <c r="AF77" i="27"/>
  <c r="AC77" i="27"/>
  <c r="AD77" i="27"/>
  <c r="AC76" i="27"/>
  <c r="AD74" i="27"/>
  <c r="AF74" i="27"/>
  <c r="AC72" i="27"/>
  <c r="AD85" i="27"/>
  <c r="AB73" i="27"/>
  <c r="AB82" i="27"/>
  <c r="AE81" i="27"/>
  <c r="AF82" i="27"/>
  <c r="AE85" i="27"/>
  <c r="AB81" i="27"/>
  <c r="AB79" i="27"/>
  <c r="AD73" i="27"/>
  <c r="AF85" i="27"/>
  <c r="AC82" i="27"/>
  <c r="AC73" i="27"/>
  <c r="AF73" i="27"/>
  <c r="AD82" i="27"/>
  <c r="AC83" i="27"/>
  <c r="AD83" i="27"/>
  <c r="AC74" i="27"/>
  <c r="AB74" i="27"/>
  <c r="AB75" i="27"/>
  <c r="AC75" i="27"/>
  <c r="AD75" i="27"/>
  <c r="AE75" i="27"/>
  <c r="AF75" i="27"/>
  <c r="AB72" i="27"/>
  <c r="AE72" i="27"/>
  <c r="AF72" i="27"/>
  <c r="AD78" i="27"/>
  <c r="AB78" i="27"/>
  <c r="AC78" i="27"/>
  <c r="AE83" i="27"/>
  <c r="AB80" i="27"/>
  <c r="AE80" i="27"/>
  <c r="AF80" i="27"/>
  <c r="AF83" i="27"/>
  <c r="AB76" i="27"/>
  <c r="AF76" i="27"/>
  <c r="AE76" i="27"/>
  <c r="AF79" i="27"/>
  <c r="AE79" i="27"/>
  <c r="AD79" i="27"/>
  <c r="AC79" i="27"/>
  <c r="AB83" i="27"/>
  <c r="AE84" i="27"/>
  <c r="AC84" i="27"/>
  <c r="G13" i="65"/>
  <c r="H13" i="65" s="1"/>
  <c r="I13" i="65" s="1"/>
  <c r="J13" i="65" s="1"/>
  <c r="F34" i="65"/>
  <c r="G34" i="65" s="1"/>
  <c r="AS54" i="27" l="1"/>
  <c r="AS55" i="27"/>
  <c r="AS57" i="27"/>
  <c r="AS51" i="27"/>
  <c r="AS62" i="27"/>
  <c r="AS61" i="27"/>
  <c r="AS60" i="27"/>
  <c r="AS59" i="27"/>
  <c r="AS58" i="27"/>
  <c r="AS56" i="27"/>
  <c r="AS53" i="27"/>
  <c r="AS50" i="27"/>
  <c r="AS52" i="27"/>
  <c r="AS49" i="27"/>
  <c r="AR9" i="64"/>
  <c r="AL9" i="64"/>
  <c r="AA9" i="64"/>
  <c r="W9" i="64"/>
  <c r="S9" i="64"/>
  <c r="O9" i="64"/>
  <c r="D9" i="64"/>
  <c r="AR8" i="64"/>
  <c r="AL8" i="64"/>
  <c r="AA8" i="64"/>
  <c r="W8" i="64"/>
  <c r="S8" i="64"/>
  <c r="O8" i="64"/>
  <c r="D8" i="64"/>
  <c r="AR7" i="64"/>
  <c r="AL7" i="64"/>
  <c r="AA7" i="64"/>
  <c r="W7" i="64"/>
  <c r="S7" i="64"/>
  <c r="O7" i="64"/>
  <c r="D7" i="64"/>
  <c r="O33" i="64" l="1"/>
  <c r="Z112" i="64"/>
  <c r="Y112" i="64"/>
  <c r="X112" i="64"/>
  <c r="V112" i="64"/>
  <c r="U112" i="64"/>
  <c r="T112" i="64"/>
  <c r="R112" i="64"/>
  <c r="Q112" i="64"/>
  <c r="P112" i="64"/>
  <c r="Z111" i="64"/>
  <c r="Y111" i="64"/>
  <c r="X111" i="64"/>
  <c r="V111" i="64"/>
  <c r="U111" i="64"/>
  <c r="T111" i="64"/>
  <c r="R111" i="64"/>
  <c r="Q111" i="64"/>
  <c r="P111" i="64"/>
  <c r="Z110" i="64"/>
  <c r="Y110" i="64"/>
  <c r="X110" i="64"/>
  <c r="V110" i="64"/>
  <c r="U110" i="64"/>
  <c r="T110" i="64"/>
  <c r="R110" i="64"/>
  <c r="Q110" i="64"/>
  <c r="P110" i="64"/>
  <c r="Z109" i="64"/>
  <c r="Y109" i="64"/>
  <c r="X109" i="64"/>
  <c r="V109" i="64"/>
  <c r="U109" i="64"/>
  <c r="T109" i="64"/>
  <c r="R109" i="64"/>
  <c r="Q109" i="64"/>
  <c r="P109" i="64"/>
  <c r="Z108" i="64"/>
  <c r="Y108" i="64"/>
  <c r="X108" i="64"/>
  <c r="V108" i="64"/>
  <c r="U108" i="64"/>
  <c r="T108" i="64"/>
  <c r="R108" i="64"/>
  <c r="Q108" i="64"/>
  <c r="P108" i="64"/>
  <c r="Z107" i="64"/>
  <c r="Y107" i="64"/>
  <c r="X107" i="64"/>
  <c r="V107" i="64"/>
  <c r="U107" i="64"/>
  <c r="T107" i="64"/>
  <c r="R107" i="64"/>
  <c r="Q107" i="64"/>
  <c r="P107" i="64"/>
  <c r="Z106" i="64"/>
  <c r="Y106" i="64"/>
  <c r="X106" i="64"/>
  <c r="V106" i="64"/>
  <c r="U106" i="64"/>
  <c r="T106" i="64"/>
  <c r="R106" i="64"/>
  <c r="Q106" i="64"/>
  <c r="P106" i="64"/>
  <c r="Z105" i="64"/>
  <c r="Y105" i="64"/>
  <c r="X105" i="64"/>
  <c r="V105" i="64"/>
  <c r="U105" i="64"/>
  <c r="T105" i="64"/>
  <c r="R105" i="64"/>
  <c r="Q105" i="64"/>
  <c r="P105" i="64"/>
  <c r="Z104" i="64"/>
  <c r="Y104" i="64"/>
  <c r="X104" i="64"/>
  <c r="V104" i="64"/>
  <c r="U104" i="64"/>
  <c r="T104" i="64"/>
  <c r="R104" i="64"/>
  <c r="Q104" i="64"/>
  <c r="P104" i="64"/>
  <c r="Z103" i="64"/>
  <c r="Y103" i="64"/>
  <c r="X103" i="64"/>
  <c r="V103" i="64"/>
  <c r="U103" i="64"/>
  <c r="T103" i="64"/>
  <c r="R103" i="64"/>
  <c r="Q103" i="64"/>
  <c r="P103" i="64"/>
  <c r="Z102" i="64"/>
  <c r="Y102" i="64"/>
  <c r="X102" i="64"/>
  <c r="V102" i="64"/>
  <c r="U102" i="64"/>
  <c r="T102" i="64"/>
  <c r="R102" i="64"/>
  <c r="Q102" i="64"/>
  <c r="P102" i="64"/>
  <c r="Z101" i="64"/>
  <c r="Y101" i="64"/>
  <c r="X101" i="64"/>
  <c r="V101" i="64"/>
  <c r="U101" i="64"/>
  <c r="T101" i="64"/>
  <c r="R101" i="64"/>
  <c r="Q101" i="64"/>
  <c r="P101" i="64"/>
  <c r="Z100" i="64"/>
  <c r="Y100" i="64"/>
  <c r="X100" i="64"/>
  <c r="V100" i="64"/>
  <c r="U100" i="64"/>
  <c r="T100" i="64"/>
  <c r="R100" i="64"/>
  <c r="Q100" i="64"/>
  <c r="P100" i="64"/>
  <c r="Z99" i="64"/>
  <c r="Y99" i="64"/>
  <c r="X99" i="64"/>
  <c r="V99" i="64"/>
  <c r="U99" i="64"/>
  <c r="T99" i="64"/>
  <c r="R99" i="64"/>
  <c r="Q99" i="64"/>
  <c r="P99" i="64"/>
  <c r="Z98" i="64"/>
  <c r="Y98" i="64"/>
  <c r="X98" i="64"/>
  <c r="V98" i="64"/>
  <c r="U98" i="64"/>
  <c r="T98" i="64"/>
  <c r="R98" i="64"/>
  <c r="Q98" i="64"/>
  <c r="P98" i="64"/>
  <c r="Z97" i="64"/>
  <c r="Y97" i="64"/>
  <c r="X97" i="64"/>
  <c r="V97" i="64"/>
  <c r="U97" i="64"/>
  <c r="T97" i="64"/>
  <c r="R97" i="64"/>
  <c r="Q97" i="64"/>
  <c r="P97" i="64"/>
  <c r="Z96" i="64"/>
  <c r="Y96" i="64"/>
  <c r="X96" i="64"/>
  <c r="V96" i="64"/>
  <c r="U96" i="64"/>
  <c r="T96" i="64"/>
  <c r="R96" i="64"/>
  <c r="Q96" i="64"/>
  <c r="P96" i="64"/>
  <c r="Z95" i="64"/>
  <c r="Y95" i="64"/>
  <c r="X95" i="64"/>
  <c r="V95" i="64"/>
  <c r="U95" i="64"/>
  <c r="T95" i="64"/>
  <c r="R95" i="64"/>
  <c r="Q95" i="64"/>
  <c r="P95" i="64"/>
  <c r="Z94" i="64"/>
  <c r="Y94" i="64"/>
  <c r="X94" i="64"/>
  <c r="V94" i="64"/>
  <c r="U94" i="64"/>
  <c r="T94" i="64"/>
  <c r="R94" i="64"/>
  <c r="Q94" i="64"/>
  <c r="P94" i="64"/>
  <c r="Z93" i="64"/>
  <c r="Y93" i="64"/>
  <c r="X93" i="64"/>
  <c r="V93" i="64"/>
  <c r="U93" i="64"/>
  <c r="T93" i="64"/>
  <c r="R93" i="64"/>
  <c r="Q93" i="64"/>
  <c r="P93" i="64"/>
  <c r="Z92" i="64"/>
  <c r="Y92" i="64"/>
  <c r="X92" i="64"/>
  <c r="V92" i="64"/>
  <c r="U92" i="64"/>
  <c r="T92" i="64"/>
  <c r="R92" i="64"/>
  <c r="Q92" i="64"/>
  <c r="P92" i="64"/>
  <c r="B88" i="64"/>
  <c r="B56" i="64"/>
  <c r="W66" i="64"/>
  <c r="B89" i="64"/>
  <c r="AD87" i="64"/>
  <c r="B87" i="64"/>
  <c r="B106" i="64"/>
  <c r="B103" i="64"/>
  <c r="B54" i="64"/>
  <c r="B53" i="64"/>
  <c r="AR52" i="64"/>
  <c r="AL52" i="64"/>
  <c r="AA52" i="64"/>
  <c r="W52" i="64"/>
  <c r="S52" i="64"/>
  <c r="C52" i="64"/>
  <c r="B98" i="64"/>
  <c r="AR51" i="64"/>
  <c r="AL51" i="64"/>
  <c r="AA51" i="64"/>
  <c r="W51" i="64"/>
  <c r="S51" i="64"/>
  <c r="C97" i="64"/>
  <c r="AR50" i="64"/>
  <c r="AL50" i="64"/>
  <c r="AA50" i="64"/>
  <c r="W50" i="64"/>
  <c r="S50" i="64"/>
  <c r="O50" i="64"/>
  <c r="C96" i="64"/>
  <c r="B73" i="64"/>
  <c r="AR49" i="64"/>
  <c r="AL49" i="64"/>
  <c r="AA49" i="64"/>
  <c r="W49" i="64"/>
  <c r="S49" i="64"/>
  <c r="O49" i="64"/>
  <c r="B95" i="64"/>
  <c r="AR48" i="64"/>
  <c r="AL48" i="64"/>
  <c r="AA48" i="64"/>
  <c r="W48" i="64"/>
  <c r="S48" i="64"/>
  <c r="O48" i="64"/>
  <c r="C94" i="64"/>
  <c r="B71" i="64"/>
  <c r="AR47" i="64"/>
  <c r="AL47" i="64"/>
  <c r="AA47" i="64"/>
  <c r="W47" i="64"/>
  <c r="S47" i="64"/>
  <c r="O47" i="64"/>
  <c r="C70" i="64"/>
  <c r="B47" i="64"/>
  <c r="AL46" i="64"/>
  <c r="S46" i="64"/>
  <c r="C46" i="64"/>
  <c r="S66" i="64"/>
  <c r="AA66" i="64"/>
  <c r="AL66" i="64"/>
  <c r="AR66" i="64"/>
  <c r="O65" i="64"/>
  <c r="S65" i="64"/>
  <c r="W65" i="64"/>
  <c r="AA65" i="64"/>
  <c r="AL65" i="64"/>
  <c r="AR65" i="64"/>
  <c r="N64" i="64"/>
  <c r="S64" i="64"/>
  <c r="W64" i="64"/>
  <c r="AA64" i="64"/>
  <c r="AL64" i="64"/>
  <c r="AK87" i="64"/>
  <c r="AR64" i="64"/>
  <c r="C86" i="64"/>
  <c r="O63" i="64"/>
  <c r="S63" i="64"/>
  <c r="W63" i="64"/>
  <c r="AA63" i="64"/>
  <c r="AL63" i="64"/>
  <c r="AR63" i="64"/>
  <c r="AQ86" i="64"/>
  <c r="O62" i="64"/>
  <c r="S62" i="64"/>
  <c r="W62" i="64"/>
  <c r="AA62" i="64"/>
  <c r="AL62" i="64"/>
  <c r="AJ62" i="64"/>
  <c r="AR62" i="64"/>
  <c r="C107" i="64"/>
  <c r="S61" i="64"/>
  <c r="W61" i="64"/>
  <c r="AA61" i="64"/>
  <c r="AL61" i="64"/>
  <c r="AE84" i="64"/>
  <c r="AR61" i="64"/>
  <c r="O60" i="64"/>
  <c r="S60" i="64"/>
  <c r="W60" i="64"/>
  <c r="AA60" i="64"/>
  <c r="AL60" i="64"/>
  <c r="AR60" i="64"/>
  <c r="AP83" i="64"/>
  <c r="C105" i="64"/>
  <c r="S59" i="64"/>
  <c r="W59" i="64"/>
  <c r="AA59" i="64"/>
  <c r="AL59" i="64"/>
  <c r="AR59" i="64"/>
  <c r="S58" i="64"/>
  <c r="W58" i="64"/>
  <c r="AA58" i="64"/>
  <c r="AL58" i="64"/>
  <c r="AF81" i="64"/>
  <c r="AR58" i="64"/>
  <c r="S57" i="64"/>
  <c r="W57" i="64"/>
  <c r="AA57" i="64"/>
  <c r="AL57" i="64"/>
  <c r="AR57" i="64"/>
  <c r="C56" i="64"/>
  <c r="S56" i="64"/>
  <c r="W56" i="64"/>
  <c r="AA56" i="64"/>
  <c r="AL56" i="64"/>
  <c r="AR56" i="64"/>
  <c r="C55" i="64"/>
  <c r="S55" i="64"/>
  <c r="R78" i="64"/>
  <c r="W55" i="64"/>
  <c r="AA55" i="64"/>
  <c r="AL55" i="64"/>
  <c r="AR55" i="64"/>
  <c r="C54" i="64"/>
  <c r="S54" i="64"/>
  <c r="W54" i="64"/>
  <c r="AA54" i="64"/>
  <c r="AL54" i="64"/>
  <c r="AR54" i="64"/>
  <c r="C53" i="64"/>
  <c r="O53" i="64"/>
  <c r="S53" i="64"/>
  <c r="W53" i="64"/>
  <c r="AA53" i="64"/>
  <c r="AL53" i="64"/>
  <c r="AR53" i="64"/>
  <c r="AQ89" i="64" l="1"/>
  <c r="V89" i="64"/>
  <c r="K88" i="64"/>
  <c r="Q65" i="64"/>
  <c r="V88" i="64"/>
  <c r="Z87" i="64"/>
  <c r="R64" i="64"/>
  <c r="V87" i="64"/>
  <c r="R86" i="64"/>
  <c r="T85" i="64"/>
  <c r="U82" i="64"/>
  <c r="P81" i="64"/>
  <c r="H76" i="64"/>
  <c r="AN76" i="64"/>
  <c r="X76" i="64"/>
  <c r="V79" i="64"/>
  <c r="V56" i="64" s="1"/>
  <c r="AO80" i="64"/>
  <c r="AM80" i="64"/>
  <c r="V83" i="64"/>
  <c r="U83" i="64"/>
  <c r="O54" i="64"/>
  <c r="AK78" i="64"/>
  <c r="AJ78" i="64"/>
  <c r="AF78" i="64"/>
  <c r="AE78" i="64"/>
  <c r="AD78" i="64"/>
  <c r="AC78" i="64"/>
  <c r="AB78" i="64"/>
  <c r="I78" i="64"/>
  <c r="H78" i="64"/>
  <c r="N78" i="64"/>
  <c r="M78" i="64"/>
  <c r="L78" i="64"/>
  <c r="AJ80" i="64"/>
  <c r="AF80" i="64"/>
  <c r="AE80" i="64"/>
  <c r="AD80" i="64"/>
  <c r="AC80" i="64"/>
  <c r="AB57" i="64"/>
  <c r="AK80" i="64"/>
  <c r="O59" i="64"/>
  <c r="V76" i="64"/>
  <c r="AQ77" i="64"/>
  <c r="AP77" i="64"/>
  <c r="AO77" i="64"/>
  <c r="AN77" i="64"/>
  <c r="AM77" i="64"/>
  <c r="AQ78" i="64"/>
  <c r="AP78" i="64"/>
  <c r="AO78" i="64"/>
  <c r="AN78" i="64"/>
  <c r="AM78" i="64"/>
  <c r="V78" i="64"/>
  <c r="U78" i="64"/>
  <c r="T78" i="64"/>
  <c r="AD59" i="64"/>
  <c r="AC59" i="64"/>
  <c r="AB82" i="64"/>
  <c r="AJ82" i="64"/>
  <c r="AF59" i="64"/>
  <c r="AE82" i="64"/>
  <c r="N83" i="64"/>
  <c r="M83" i="64"/>
  <c r="M60" i="64" s="1"/>
  <c r="K83" i="64"/>
  <c r="K60" i="64" s="1"/>
  <c r="I83" i="64"/>
  <c r="H83" i="64"/>
  <c r="H60" i="64" s="1"/>
  <c r="Z77" i="64"/>
  <c r="Y77" i="64"/>
  <c r="X77" i="64"/>
  <c r="R77" i="64"/>
  <c r="Q77" i="64"/>
  <c r="O55" i="64"/>
  <c r="AO79" i="64"/>
  <c r="AN79" i="64"/>
  <c r="AM79" i="64"/>
  <c r="O64" i="64"/>
  <c r="N82" i="64"/>
  <c r="N59" i="64" s="1"/>
  <c r="K82" i="64"/>
  <c r="K59" i="64" s="1"/>
  <c r="I82" i="64"/>
  <c r="H82" i="64"/>
  <c r="R83" i="64"/>
  <c r="Q83" i="64"/>
  <c r="P83" i="64"/>
  <c r="AN84" i="64"/>
  <c r="AP84" i="64"/>
  <c r="AP61" i="64" s="1"/>
  <c r="AO84" i="64"/>
  <c r="AO61" i="64" s="1"/>
  <c r="Q81" i="64"/>
  <c r="P89" i="64"/>
  <c r="AQ83" i="64"/>
  <c r="AQ60" i="64" s="1"/>
  <c r="AO83" i="64"/>
  <c r="AN83" i="64"/>
  <c r="AM83" i="64"/>
  <c r="Q76" i="64"/>
  <c r="P76" i="64"/>
  <c r="R76" i="64"/>
  <c r="Z84" i="64"/>
  <c r="Z61" i="64" s="1"/>
  <c r="Y84" i="64"/>
  <c r="N79" i="64"/>
  <c r="M79" i="64"/>
  <c r="L79" i="64"/>
  <c r="K79" i="64"/>
  <c r="J79" i="64"/>
  <c r="I79" i="64"/>
  <c r="H79" i="64"/>
  <c r="Y81" i="64"/>
  <c r="X81" i="64"/>
  <c r="Z81" i="64"/>
  <c r="AQ85" i="64"/>
  <c r="AQ88" i="64"/>
  <c r="AP88" i="64"/>
  <c r="AO65" i="64"/>
  <c r="AN65" i="64"/>
  <c r="AM65" i="64"/>
  <c r="R84" i="64"/>
  <c r="Q84" i="64"/>
  <c r="P84" i="64"/>
  <c r="AK77" i="64"/>
  <c r="AJ77" i="64"/>
  <c r="AD54" i="64"/>
  <c r="AB77" i="64"/>
  <c r="Q78" i="64"/>
  <c r="P78" i="64"/>
  <c r="X80" i="64"/>
  <c r="X57" i="64" s="1"/>
  <c r="AO81" i="64"/>
  <c r="AN81" i="64"/>
  <c r="AN58" i="64" s="1"/>
  <c r="AM81" i="64"/>
  <c r="AQ81" i="64"/>
  <c r="AP81" i="64"/>
  <c r="Y82" i="64"/>
  <c r="X82" i="64"/>
  <c r="AF83" i="64"/>
  <c r="AE83" i="64"/>
  <c r="AD83" i="64"/>
  <c r="AC60" i="64"/>
  <c r="AB83" i="64"/>
  <c r="AK83" i="64"/>
  <c r="AJ83" i="64"/>
  <c r="V86" i="64"/>
  <c r="U86" i="64"/>
  <c r="T63" i="64"/>
  <c r="Q79" i="64"/>
  <c r="P79" i="64"/>
  <c r="M85" i="64"/>
  <c r="M62" i="64" s="1"/>
  <c r="AE79" i="64"/>
  <c r="AD79" i="64"/>
  <c r="AC79" i="64"/>
  <c r="AB79" i="64"/>
  <c r="AK56" i="64"/>
  <c r="AF79" i="64"/>
  <c r="AK82" i="64"/>
  <c r="Z76" i="64"/>
  <c r="Y76" i="64"/>
  <c r="AQ76" i="64"/>
  <c r="AP76" i="64"/>
  <c r="AO76" i="64"/>
  <c r="AM76" i="64"/>
  <c r="Z79" i="64"/>
  <c r="Y79" i="64"/>
  <c r="X79" i="64"/>
  <c r="Y78" i="64"/>
  <c r="X78" i="64"/>
  <c r="R80" i="64"/>
  <c r="Q80" i="64"/>
  <c r="P80" i="64"/>
  <c r="AK84" i="64"/>
  <c r="AJ84" i="64"/>
  <c r="AF84" i="64"/>
  <c r="AB61" i="64"/>
  <c r="V84" i="64"/>
  <c r="V61" i="64" s="1"/>
  <c r="U84" i="64"/>
  <c r="T84" i="64"/>
  <c r="T61" i="64" s="1"/>
  <c r="AC85" i="64"/>
  <c r="AB85" i="64"/>
  <c r="AK62" i="64"/>
  <c r="AF85" i="64"/>
  <c r="AE62" i="64"/>
  <c r="AD62" i="64"/>
  <c r="V77" i="64"/>
  <c r="U77" i="64"/>
  <c r="T77" i="64"/>
  <c r="T80" i="64"/>
  <c r="U80" i="64"/>
  <c r="AK81" i="64"/>
  <c r="AJ81" i="64"/>
  <c r="AE81" i="64"/>
  <c r="AB58" i="64"/>
  <c r="T82" i="64"/>
  <c r="Y83" i="64"/>
  <c r="Z85" i="64"/>
  <c r="V85" i="64"/>
  <c r="V62" i="64" s="1"/>
  <c r="U85" i="64"/>
  <c r="O66" i="64"/>
  <c r="W33" i="64"/>
  <c r="W46" i="64"/>
  <c r="N80" i="64"/>
  <c r="M80" i="64"/>
  <c r="L80" i="64"/>
  <c r="L57" i="64" s="1"/>
  <c r="J80" i="64"/>
  <c r="J57" i="64" s="1"/>
  <c r="I80" i="64"/>
  <c r="H80" i="64"/>
  <c r="H57" i="64" s="1"/>
  <c r="H84" i="64"/>
  <c r="N86" i="64"/>
  <c r="K80" i="64"/>
  <c r="J83" i="64"/>
  <c r="AF76" i="64"/>
  <c r="AD76" i="64"/>
  <c r="AC76" i="64"/>
  <c r="AK53" i="64"/>
  <c r="AJ76" i="64"/>
  <c r="N76" i="64"/>
  <c r="M76" i="64"/>
  <c r="L76" i="64"/>
  <c r="K76" i="64"/>
  <c r="J76" i="64"/>
  <c r="I76" i="64"/>
  <c r="N77" i="64"/>
  <c r="L77" i="64"/>
  <c r="K77" i="64"/>
  <c r="I77" i="64"/>
  <c r="H77" i="64"/>
  <c r="T79" i="64"/>
  <c r="V81" i="64"/>
  <c r="U81" i="64"/>
  <c r="U58" i="64" s="1"/>
  <c r="T81" i="64"/>
  <c r="H81" i="64"/>
  <c r="N81" i="64"/>
  <c r="M81" i="64"/>
  <c r="L81" i="64"/>
  <c r="K81" i="64"/>
  <c r="AQ82" i="64"/>
  <c r="AP82" i="64"/>
  <c r="AP59" i="64" s="1"/>
  <c r="AO82" i="64"/>
  <c r="R82" i="64"/>
  <c r="R59" i="64" s="1"/>
  <c r="Q82" i="64"/>
  <c r="P82" i="64"/>
  <c r="P59" i="64" s="1"/>
  <c r="AC77" i="64"/>
  <c r="Z83" i="64"/>
  <c r="N85" i="64"/>
  <c r="N62" i="64" s="1"/>
  <c r="H64" i="64"/>
  <c r="X64" i="64"/>
  <c r="AN64" i="64"/>
  <c r="AB88" i="64"/>
  <c r="Q66" i="64"/>
  <c r="J84" i="64"/>
  <c r="AJ86" i="64"/>
  <c r="I64" i="64"/>
  <c r="Y64" i="64"/>
  <c r="M88" i="64"/>
  <c r="AC88" i="64"/>
  <c r="R89" i="64"/>
  <c r="AT9" i="64"/>
  <c r="K84" i="64"/>
  <c r="P85" i="64"/>
  <c r="AK86" i="64"/>
  <c r="J87" i="64"/>
  <c r="AP64" i="64"/>
  <c r="N88" i="64"/>
  <c r="AD88" i="64"/>
  <c r="L84" i="64"/>
  <c r="K87" i="64"/>
  <c r="AQ87" i="64"/>
  <c r="AE88" i="64"/>
  <c r="T66" i="64"/>
  <c r="AJ89" i="64"/>
  <c r="M84" i="64"/>
  <c r="AM63" i="64"/>
  <c r="L87" i="64"/>
  <c r="AB64" i="64"/>
  <c r="P65" i="64"/>
  <c r="AF88" i="64"/>
  <c r="U66" i="64"/>
  <c r="N84" i="64"/>
  <c r="H86" i="64"/>
  <c r="X86" i="64"/>
  <c r="AN86" i="64"/>
  <c r="M87" i="64"/>
  <c r="AC87" i="64"/>
  <c r="J63" i="64"/>
  <c r="AP86" i="64"/>
  <c r="AE64" i="64"/>
  <c r="H66" i="64"/>
  <c r="X89" i="64"/>
  <c r="AN66" i="64"/>
  <c r="C93" i="64"/>
  <c r="K86" i="64"/>
  <c r="P87" i="64"/>
  <c r="AF87" i="64"/>
  <c r="T65" i="64"/>
  <c r="AJ88" i="64"/>
  <c r="I89" i="64"/>
  <c r="AO89" i="64"/>
  <c r="AM85" i="64"/>
  <c r="L63" i="64"/>
  <c r="AB86" i="64"/>
  <c r="Q64" i="64"/>
  <c r="J66" i="64"/>
  <c r="AP66" i="64"/>
  <c r="O51" i="64"/>
  <c r="AA33" i="64"/>
  <c r="H85" i="64"/>
  <c r="AN85" i="64"/>
  <c r="M86" i="64"/>
  <c r="AC63" i="64"/>
  <c r="K89" i="64"/>
  <c r="AR33" i="64"/>
  <c r="Y85" i="64"/>
  <c r="Y62" i="64" s="1"/>
  <c r="AO85" i="64"/>
  <c r="AD63" i="64"/>
  <c r="L89" i="64"/>
  <c r="AP85" i="64"/>
  <c r="AE86" i="64"/>
  <c r="T64" i="64"/>
  <c r="AJ64" i="64"/>
  <c r="H88" i="64"/>
  <c r="M89" i="64"/>
  <c r="AC66" i="64"/>
  <c r="K85" i="64"/>
  <c r="P63" i="64"/>
  <c r="AF63" i="64"/>
  <c r="U64" i="64"/>
  <c r="I88" i="64"/>
  <c r="Y65" i="64"/>
  <c r="AD66" i="64"/>
  <c r="L85" i="64"/>
  <c r="Q86" i="64"/>
  <c r="AE89" i="64"/>
  <c r="B72" i="64"/>
  <c r="B102" i="64"/>
  <c r="B79" i="64"/>
  <c r="AF89" i="64"/>
  <c r="AF66" i="64"/>
  <c r="S33" i="64"/>
  <c r="AR46" i="64"/>
  <c r="AE61" i="64"/>
  <c r="C74" i="64"/>
  <c r="Z82" i="64"/>
  <c r="B112" i="64"/>
  <c r="C92" i="64"/>
  <c r="C69" i="64"/>
  <c r="C108" i="64"/>
  <c r="C85" i="64"/>
  <c r="C102" i="64"/>
  <c r="C79" i="64"/>
  <c r="B61" i="64"/>
  <c r="B107" i="64"/>
  <c r="B84" i="64"/>
  <c r="B50" i="64"/>
  <c r="AF58" i="64"/>
  <c r="AB62" i="64"/>
  <c r="AD82" i="64"/>
  <c r="B69" i="64"/>
  <c r="B92" i="64"/>
  <c r="AJ56" i="64"/>
  <c r="AJ79" i="64"/>
  <c r="M82" i="64"/>
  <c r="M59" i="64" s="1"/>
  <c r="C61" i="64"/>
  <c r="C84" i="64"/>
  <c r="I63" i="64"/>
  <c r="I86" i="64"/>
  <c r="Y86" i="64"/>
  <c r="Y63" i="64"/>
  <c r="AO86" i="64"/>
  <c r="AO63" i="64"/>
  <c r="AA46" i="64"/>
  <c r="C50" i="64"/>
  <c r="B57" i="64"/>
  <c r="AD64" i="64"/>
  <c r="AQ66" i="64"/>
  <c r="M77" i="64"/>
  <c r="B80" i="64"/>
  <c r="B83" i="64"/>
  <c r="AJ85" i="64"/>
  <c r="C80" i="64"/>
  <c r="C57" i="64"/>
  <c r="C103" i="64"/>
  <c r="AB60" i="64"/>
  <c r="N89" i="64"/>
  <c r="N66" i="64"/>
  <c r="B74" i="64"/>
  <c r="B97" i="64"/>
  <c r="B78" i="64"/>
  <c r="B101" i="64"/>
  <c r="Z86" i="64"/>
  <c r="Z63" i="64"/>
  <c r="C112" i="64"/>
  <c r="C89" i="64"/>
  <c r="C66" i="64"/>
  <c r="AL33" i="64"/>
  <c r="C47" i="64"/>
  <c r="AF62" i="64"/>
  <c r="C109" i="64"/>
  <c r="O52" i="64"/>
  <c r="O58" i="64"/>
  <c r="AD60" i="64"/>
  <c r="AK64" i="64"/>
  <c r="L83" i="64"/>
  <c r="C106" i="64"/>
  <c r="C83" i="64"/>
  <c r="B111" i="64"/>
  <c r="B65" i="64"/>
  <c r="R65" i="64"/>
  <c r="R88" i="64"/>
  <c r="B60" i="64"/>
  <c r="O61" i="64"/>
  <c r="AQ65" i="64"/>
  <c r="C71" i="64"/>
  <c r="B75" i="64"/>
  <c r="C95" i="64"/>
  <c r="C72" i="64"/>
  <c r="B77" i="64"/>
  <c r="B100" i="64"/>
  <c r="C111" i="64"/>
  <c r="C88" i="64"/>
  <c r="C65" i="64"/>
  <c r="O46" i="64"/>
  <c r="B51" i="64"/>
  <c r="R55" i="64"/>
  <c r="M56" i="64"/>
  <c r="C60" i="64"/>
  <c r="C62" i="64"/>
  <c r="B66" i="64"/>
  <c r="AT8" i="64"/>
  <c r="C100" i="64"/>
  <c r="C77" i="64"/>
  <c r="B105" i="64"/>
  <c r="B82" i="64"/>
  <c r="AM66" i="64"/>
  <c r="AM89" i="64"/>
  <c r="B48" i="64"/>
  <c r="C51" i="64"/>
  <c r="O57" i="64"/>
  <c r="Q61" i="64"/>
  <c r="AQ63" i="64"/>
  <c r="C73" i="64"/>
  <c r="AQ80" i="64"/>
  <c r="AQ57" i="64" s="1"/>
  <c r="B85" i="64"/>
  <c r="B108" i="64"/>
  <c r="B62" i="64"/>
  <c r="AK65" i="64"/>
  <c r="AK88" i="64"/>
  <c r="C48" i="64"/>
  <c r="Y54" i="64"/>
  <c r="O56" i="64"/>
  <c r="B59" i="64"/>
  <c r="C63" i="64"/>
  <c r="B64" i="64"/>
  <c r="B99" i="64"/>
  <c r="B76" i="64"/>
  <c r="C64" i="64"/>
  <c r="C87" i="64"/>
  <c r="C110" i="64"/>
  <c r="AN55" i="64"/>
  <c r="C59" i="64"/>
  <c r="L66" i="64"/>
  <c r="B94" i="64"/>
  <c r="AT7" i="64"/>
  <c r="C99" i="64"/>
  <c r="C76" i="64"/>
  <c r="B81" i="64"/>
  <c r="B104" i="64"/>
  <c r="R81" i="64"/>
  <c r="R58" i="64" s="1"/>
  <c r="AQ84" i="64"/>
  <c r="AQ61" i="64" s="1"/>
  <c r="Z66" i="64"/>
  <c r="Z89" i="64"/>
  <c r="B55" i="64"/>
  <c r="AB59" i="64"/>
  <c r="Y61" i="64"/>
  <c r="K65" i="64"/>
  <c r="N87" i="64"/>
  <c r="B70" i="64"/>
  <c r="B93" i="64"/>
  <c r="C58" i="64"/>
  <c r="C81" i="64"/>
  <c r="C104" i="64"/>
  <c r="B86" i="64"/>
  <c r="B109" i="64"/>
  <c r="B63" i="64"/>
  <c r="B52" i="64"/>
  <c r="AN60" i="64"/>
  <c r="B49" i="64"/>
  <c r="AC54" i="64"/>
  <c r="B58" i="64"/>
  <c r="AO60" i="64"/>
  <c r="B96" i="64"/>
  <c r="C78" i="64"/>
  <c r="C101" i="64"/>
  <c r="C75" i="64"/>
  <c r="C98" i="64"/>
  <c r="AM64" i="64"/>
  <c r="AM87" i="64"/>
  <c r="J88" i="64"/>
  <c r="J65" i="64"/>
  <c r="Z88" i="64"/>
  <c r="Z65" i="64"/>
  <c r="B46" i="64"/>
  <c r="C49" i="64"/>
  <c r="AP60" i="64"/>
  <c r="T62" i="64"/>
  <c r="C82" i="64"/>
  <c r="B110" i="64"/>
  <c r="U55" i="64" l="1"/>
  <c r="N55" i="64"/>
  <c r="X55" i="64"/>
  <c r="AJ55" i="64"/>
  <c r="AM53" i="64"/>
  <c r="L55" i="64"/>
  <c r="AJ54" i="64"/>
  <c r="AD77" i="64"/>
  <c r="AM54" i="64"/>
  <c r="L54" i="64"/>
  <c r="AN54" i="64"/>
  <c r="R54" i="64"/>
  <c r="H53" i="64"/>
  <c r="K63" i="64"/>
  <c r="J60" i="64"/>
  <c r="AP89" i="64"/>
  <c r="AC57" i="64"/>
  <c r="R63" i="64"/>
  <c r="AK59" i="64"/>
  <c r="P61" i="64"/>
  <c r="N60" i="64"/>
  <c r="T86" i="64"/>
  <c r="AC82" i="64"/>
  <c r="H55" i="64"/>
  <c r="K54" i="64"/>
  <c r="T55" i="64"/>
  <c r="M55" i="64"/>
  <c r="AQ64" i="64"/>
  <c r="AP65" i="64"/>
  <c r="AJ59" i="64"/>
  <c r="R87" i="64"/>
  <c r="AF57" i="64"/>
  <c r="AC62" i="64"/>
  <c r="AK54" i="64"/>
  <c r="V66" i="64"/>
  <c r="M64" i="64"/>
  <c r="Y58" i="64"/>
  <c r="AM57" i="64"/>
  <c r="AO53" i="64"/>
  <c r="L62" i="64"/>
  <c r="AM62" i="64"/>
  <c r="R60" i="64"/>
  <c r="Q60" i="64"/>
  <c r="X58" i="64"/>
  <c r="M57" i="64"/>
  <c r="AK57" i="64"/>
  <c r="AB56" i="64"/>
  <c r="X56" i="64"/>
  <c r="J56" i="64"/>
  <c r="AM56" i="64"/>
  <c r="T54" i="64"/>
  <c r="AQ54" i="64"/>
  <c r="P53" i="64"/>
  <c r="AJ53" i="64"/>
  <c r="AQ53" i="64"/>
  <c r="K53" i="64"/>
  <c r="Y53" i="64"/>
  <c r="AO88" i="64"/>
  <c r="AE87" i="64"/>
  <c r="K62" i="64"/>
  <c r="AM60" i="64"/>
  <c r="Z60" i="64"/>
  <c r="AC83" i="64"/>
  <c r="Y59" i="64"/>
  <c r="AQ59" i="64"/>
  <c r="AO58" i="64"/>
  <c r="P58" i="64"/>
  <c r="N57" i="64"/>
  <c r="I56" i="64"/>
  <c r="AK79" i="64"/>
  <c r="J53" i="64"/>
  <c r="AF53" i="64"/>
  <c r="I53" i="64"/>
  <c r="AK61" i="64"/>
  <c r="U61" i="64"/>
  <c r="AK60" i="64"/>
  <c r="AF60" i="64"/>
  <c r="AE59" i="64"/>
  <c r="U59" i="64"/>
  <c r="AB81" i="64"/>
  <c r="V58" i="64"/>
  <c r="Q58" i="64"/>
  <c r="AD57" i="64"/>
  <c r="R57" i="64"/>
  <c r="AD53" i="64"/>
  <c r="T56" i="64"/>
  <c r="AK55" i="64"/>
  <c r="Q53" i="64"/>
  <c r="R53" i="64"/>
  <c r="N53" i="64"/>
  <c r="T59" i="64"/>
  <c r="I57" i="64"/>
  <c r="H63" i="64"/>
  <c r="AD65" i="64"/>
  <c r="AC86" i="64"/>
  <c r="AJ60" i="64"/>
  <c r="N63" i="64"/>
  <c r="P57" i="64"/>
  <c r="AM58" i="64"/>
  <c r="K64" i="64"/>
  <c r="J61" i="64"/>
  <c r="X66" i="64"/>
  <c r="I59" i="64"/>
  <c r="X87" i="64"/>
  <c r="AN53" i="64"/>
  <c r="I66" i="64"/>
  <c r="AC53" i="64"/>
  <c r="AP54" i="64"/>
  <c r="L56" i="64"/>
  <c r="L58" i="64"/>
  <c r="Q88" i="64"/>
  <c r="L53" i="64"/>
  <c r="AC56" i="64"/>
  <c r="H59" i="64"/>
  <c r="Q63" i="64"/>
  <c r="AC89" i="64"/>
  <c r="AP62" i="64"/>
  <c r="N54" i="64"/>
  <c r="AB80" i="64"/>
  <c r="K57" i="64"/>
  <c r="AJ63" i="64"/>
  <c r="T57" i="64"/>
  <c r="V65" i="64"/>
  <c r="AB63" i="64"/>
  <c r="K56" i="64"/>
  <c r="AQ58" i="64"/>
  <c r="U89" i="64"/>
  <c r="X53" i="64"/>
  <c r="AP53" i="64"/>
  <c r="AO59" i="64"/>
  <c r="AO54" i="64"/>
  <c r="H54" i="64"/>
  <c r="N65" i="64"/>
  <c r="P56" i="64"/>
  <c r="AE60" i="64"/>
  <c r="P55" i="64"/>
  <c r="M53" i="64"/>
  <c r="AM88" i="64"/>
  <c r="M66" i="64"/>
  <c r="H62" i="64"/>
  <c r="AJ57" i="64"/>
  <c r="R61" i="64"/>
  <c r="AD55" i="64"/>
  <c r="AO57" i="64"/>
  <c r="AP63" i="64"/>
  <c r="Q55" i="64"/>
  <c r="AD89" i="64"/>
  <c r="AM86" i="64"/>
  <c r="Q89" i="64"/>
  <c r="AF56" i="64"/>
  <c r="AN61" i="64"/>
  <c r="AN88" i="64"/>
  <c r="AE55" i="64"/>
  <c r="AP80" i="64"/>
  <c r="AP57" i="64" s="1"/>
  <c r="L64" i="64"/>
  <c r="Q56" i="64"/>
  <c r="J64" i="64"/>
  <c r="AF55" i="64"/>
  <c r="AP87" i="64"/>
  <c r="AQ55" i="64"/>
  <c r="Z58" i="64"/>
  <c r="AP55" i="64"/>
  <c r="Q54" i="64"/>
  <c r="V54" i="64"/>
  <c r="U54" i="64"/>
  <c r="X54" i="64"/>
  <c r="AB54" i="64"/>
  <c r="I55" i="64"/>
  <c r="V55" i="64"/>
  <c r="Y55" i="64"/>
  <c r="AC55" i="64"/>
  <c r="AE56" i="64"/>
  <c r="Y56" i="64"/>
  <c r="N56" i="64"/>
  <c r="AE57" i="64"/>
  <c r="AJ58" i="64"/>
  <c r="T58" i="64"/>
  <c r="N58" i="64"/>
  <c r="M58" i="64"/>
  <c r="X59" i="64"/>
  <c r="Q59" i="64"/>
  <c r="U60" i="64"/>
  <c r="V60" i="64"/>
  <c r="AF61" i="64"/>
  <c r="M61" i="64"/>
  <c r="L61" i="64"/>
  <c r="AE85" i="64"/>
  <c r="AD85" i="64"/>
  <c r="Z62" i="64"/>
  <c r="P62" i="64"/>
  <c r="R85" i="64"/>
  <c r="R62" i="64" s="1"/>
  <c r="AN63" i="64"/>
  <c r="AE63" i="64"/>
  <c r="AD86" i="64"/>
  <c r="AK63" i="64"/>
  <c r="X63" i="64"/>
  <c r="U63" i="64"/>
  <c r="P86" i="64"/>
  <c r="AF64" i="64"/>
  <c r="AN87" i="64"/>
  <c r="AB87" i="64"/>
  <c r="AC64" i="64"/>
  <c r="AJ87" i="64"/>
  <c r="Y87" i="64"/>
  <c r="Z64" i="64"/>
  <c r="V64" i="64"/>
  <c r="U87" i="64"/>
  <c r="P64" i="64"/>
  <c r="Q87" i="64"/>
  <c r="I87" i="64"/>
  <c r="H87" i="64"/>
  <c r="AF65" i="64"/>
  <c r="AJ65" i="64"/>
  <c r="AB65" i="64"/>
  <c r="AC65" i="64"/>
  <c r="T88" i="64"/>
  <c r="P88" i="64"/>
  <c r="H65" i="64"/>
  <c r="AO66" i="64"/>
  <c r="AN89" i="64"/>
  <c r="T89" i="64"/>
  <c r="R66" i="64"/>
  <c r="K66" i="64"/>
  <c r="H89" i="64"/>
  <c r="J89" i="64"/>
  <c r="P66" i="64"/>
  <c r="AE66" i="64"/>
  <c r="AJ66" i="64"/>
  <c r="M65" i="64"/>
  <c r="I65" i="64"/>
  <c r="AE65" i="64"/>
  <c r="Y88" i="64"/>
  <c r="J86" i="64"/>
  <c r="V63" i="64"/>
  <c r="L86" i="64"/>
  <c r="M63" i="64"/>
  <c r="AK85" i="64"/>
  <c r="U62" i="64"/>
  <c r="AO62" i="64"/>
  <c r="AN62" i="64"/>
  <c r="K61" i="64"/>
  <c r="AM84" i="64"/>
  <c r="AM61" i="64" s="1"/>
  <c r="N61" i="64"/>
  <c r="H61" i="64"/>
  <c r="AJ61" i="64"/>
  <c r="X83" i="64"/>
  <c r="X60" i="64" s="1"/>
  <c r="Y60" i="64"/>
  <c r="I60" i="64"/>
  <c r="L60" i="64"/>
  <c r="Z59" i="64"/>
  <c r="H58" i="64"/>
  <c r="AK58" i="64"/>
  <c r="AP58" i="64"/>
  <c r="AE58" i="64"/>
  <c r="K58" i="64"/>
  <c r="U57" i="64"/>
  <c r="Q57" i="64"/>
  <c r="Z80" i="64"/>
  <c r="Z57" i="64" s="1"/>
  <c r="AN80" i="64"/>
  <c r="AN57" i="64" s="1"/>
  <c r="AO56" i="64"/>
  <c r="Z56" i="64"/>
  <c r="AN56" i="64"/>
  <c r="AM55" i="64"/>
  <c r="I54" i="64"/>
  <c r="Z54" i="64"/>
  <c r="M54" i="64"/>
  <c r="AK76" i="64"/>
  <c r="AK66" i="64"/>
  <c r="I85" i="64"/>
  <c r="I62" i="64" s="1"/>
  <c r="I81" i="64"/>
  <c r="I58" i="64" s="1"/>
  <c r="AC84" i="64"/>
  <c r="AC61" i="64"/>
  <c r="AK89" i="64"/>
  <c r="Q85" i="64"/>
  <c r="Q62" i="64" s="1"/>
  <c r="AD84" i="64"/>
  <c r="AD61" i="64"/>
  <c r="J77" i="64"/>
  <c r="J85" i="64"/>
  <c r="J62" i="64" s="1"/>
  <c r="AB53" i="64"/>
  <c r="AB76" i="64"/>
  <c r="L65" i="64"/>
  <c r="AM82" i="64"/>
  <c r="AM59" i="64" s="1"/>
  <c r="L88" i="64"/>
  <c r="Y89" i="64"/>
  <c r="Y66" i="64"/>
  <c r="AN82" i="64"/>
  <c r="AN59" i="64" s="1"/>
  <c r="H56" i="64"/>
  <c r="AB55" i="64"/>
  <c r="I84" i="64"/>
  <c r="I61" i="64" s="1"/>
  <c r="AE53" i="64"/>
  <c r="AE76" i="64"/>
  <c r="V80" i="64"/>
  <c r="V57" i="64" s="1"/>
  <c r="AB84" i="64"/>
  <c r="X84" i="64"/>
  <c r="X61" i="64" s="1"/>
  <c r="AD56" i="64"/>
  <c r="AF82" i="64"/>
  <c r="U88" i="64"/>
  <c r="U65" i="64"/>
  <c r="J82" i="64"/>
  <c r="J59" i="64" s="1"/>
  <c r="P77" i="64"/>
  <c r="P54" i="64" s="1"/>
  <c r="T83" i="64"/>
  <c r="T60" i="64" s="1"/>
  <c r="Y80" i="64"/>
  <c r="Y57" i="64" s="1"/>
  <c r="AF86" i="64"/>
  <c r="AB89" i="64"/>
  <c r="AB66" i="64"/>
  <c r="J81" i="64"/>
  <c r="J58" i="64" s="1"/>
  <c r="L82" i="64"/>
  <c r="L59" i="64" s="1"/>
  <c r="U79" i="64"/>
  <c r="U56" i="64" s="1"/>
  <c r="V82" i="64"/>
  <c r="V59" i="64" s="1"/>
  <c r="AF77" i="64"/>
  <c r="AF54" i="64"/>
  <c r="AO55" i="64"/>
  <c r="V53" i="64"/>
  <c r="AO64" i="64"/>
  <c r="AO87" i="64"/>
  <c r="R79" i="64"/>
  <c r="R56" i="64" s="1"/>
  <c r="Z53" i="64"/>
  <c r="X85" i="64"/>
  <c r="X62" i="64" s="1"/>
  <c r="X88" i="64"/>
  <c r="X65" i="64"/>
  <c r="AC81" i="64"/>
  <c r="AC58" i="64"/>
  <c r="AQ79" i="64"/>
  <c r="AQ56" i="64" s="1"/>
  <c r="T87" i="64"/>
  <c r="AQ62" i="64"/>
  <c r="AD81" i="64"/>
  <c r="AD58" i="64"/>
  <c r="T76" i="64"/>
  <c r="T53" i="64" s="1"/>
  <c r="J78" i="64"/>
  <c r="J55" i="64" s="1"/>
  <c r="P60" i="64"/>
  <c r="Z78" i="64"/>
  <c r="Z55" i="64" s="1"/>
  <c r="AE77" i="64"/>
  <c r="AE54" i="64"/>
  <c r="AP79" i="64"/>
  <c r="AP56" i="64" s="1"/>
  <c r="U76" i="64"/>
  <c r="U53" i="64" s="1"/>
  <c r="K78" i="64"/>
  <c r="K55" i="64" s="1"/>
  <c r="AS57" i="64" l="1"/>
  <c r="AS59" i="64"/>
  <c r="AS60" i="64"/>
  <c r="AS62" i="64"/>
  <c r="AS63" i="64"/>
  <c r="AS64" i="64"/>
  <c r="AS65" i="64"/>
  <c r="AS66" i="64"/>
  <c r="AS61" i="64"/>
  <c r="AS58" i="64"/>
  <c r="AS56" i="64"/>
  <c r="AS55" i="64"/>
  <c r="J54" i="64"/>
  <c r="AS54" i="64" s="1"/>
  <c r="AS53" i="64"/>
  <c r="D66" i="15"/>
  <c r="T74" i="20" l="1"/>
  <c r="S74" i="20"/>
  <c r="T57" i="20"/>
  <c r="S57" i="20"/>
  <c r="T47" i="20"/>
  <c r="S47" i="20"/>
  <c r="T37" i="20"/>
  <c r="S37" i="20"/>
  <c r="T27" i="20"/>
  <c r="S27" i="20"/>
  <c r="T74" i="29"/>
  <c r="S74" i="29"/>
  <c r="T57" i="29"/>
  <c r="S57" i="29"/>
  <c r="T47" i="29"/>
  <c r="S47" i="29"/>
  <c r="T37" i="29"/>
  <c r="S37" i="29"/>
  <c r="T27" i="29"/>
  <c r="S27" i="29"/>
  <c r="T74" i="30"/>
  <c r="S74" i="30"/>
  <c r="T57" i="30"/>
  <c r="S57" i="30"/>
  <c r="T47" i="30"/>
  <c r="S47" i="30"/>
  <c r="T37" i="30"/>
  <c r="S37" i="30"/>
  <c r="T27" i="30"/>
  <c r="S27" i="30"/>
  <c r="AQ71" i="27"/>
  <c r="AP71" i="27"/>
  <c r="AO71" i="27"/>
  <c r="AN71" i="27"/>
  <c r="AM71" i="27"/>
  <c r="AQ70" i="27"/>
  <c r="AP70" i="27"/>
  <c r="AO70" i="27"/>
  <c r="AN70" i="27"/>
  <c r="AM70" i="27"/>
  <c r="AQ69" i="27"/>
  <c r="AP69" i="27"/>
  <c r="AO69" i="27"/>
  <c r="AN69" i="27"/>
  <c r="AM69" i="27"/>
  <c r="AQ68" i="27"/>
  <c r="AP68" i="27"/>
  <c r="AO68" i="27"/>
  <c r="AN68" i="27"/>
  <c r="AM68" i="27"/>
  <c r="AQ67" i="27"/>
  <c r="AP67" i="27"/>
  <c r="AO67" i="27"/>
  <c r="AN67" i="27"/>
  <c r="AM67" i="27"/>
  <c r="AQ66" i="27"/>
  <c r="AP66" i="27"/>
  <c r="AO66" i="27"/>
  <c r="AN66" i="27"/>
  <c r="AM66" i="27"/>
  <c r="AQ65" i="27"/>
  <c r="AP65" i="27"/>
  <c r="AO65" i="27"/>
  <c r="AN65" i="27"/>
  <c r="AM65" i="27"/>
  <c r="N71" i="27"/>
  <c r="M71" i="27"/>
  <c r="L71" i="27"/>
  <c r="K71" i="27"/>
  <c r="J71" i="27"/>
  <c r="I71" i="27"/>
  <c r="H71" i="27"/>
  <c r="N70" i="27"/>
  <c r="M70" i="27"/>
  <c r="L70" i="27"/>
  <c r="K70" i="27"/>
  <c r="J70" i="27"/>
  <c r="I70" i="27"/>
  <c r="H70" i="27"/>
  <c r="N69" i="27"/>
  <c r="M69" i="27"/>
  <c r="L69" i="27"/>
  <c r="K69" i="27"/>
  <c r="J69" i="27"/>
  <c r="I69" i="27"/>
  <c r="H69" i="27"/>
  <c r="N68" i="27"/>
  <c r="M68" i="27"/>
  <c r="L68" i="27"/>
  <c r="K68" i="27"/>
  <c r="J68" i="27"/>
  <c r="I68" i="27"/>
  <c r="H68" i="27"/>
  <c r="N67" i="27"/>
  <c r="M67" i="27"/>
  <c r="L67" i="27"/>
  <c r="K67" i="27"/>
  <c r="J67" i="27"/>
  <c r="I67" i="27"/>
  <c r="H67" i="27"/>
  <c r="N66" i="27"/>
  <c r="M66" i="27"/>
  <c r="L66" i="27"/>
  <c r="K66" i="27"/>
  <c r="J66" i="27"/>
  <c r="I66" i="27"/>
  <c r="H66" i="27"/>
  <c r="N65" i="27"/>
  <c r="M65" i="27"/>
  <c r="L65" i="27"/>
  <c r="K65" i="27"/>
  <c r="J65" i="27"/>
  <c r="I65" i="27"/>
  <c r="H65" i="27"/>
  <c r="Z94" i="27" l="1"/>
  <c r="Z71" i="27" s="1"/>
  <c r="Y94" i="27"/>
  <c r="Y71" i="27" s="1"/>
  <c r="X94" i="27"/>
  <c r="X71" i="27" s="1"/>
  <c r="V94" i="27"/>
  <c r="V71" i="27" s="1"/>
  <c r="U94" i="27"/>
  <c r="U71" i="27" s="1"/>
  <c r="T94" i="27"/>
  <c r="T71" i="27" s="1"/>
  <c r="R94" i="27"/>
  <c r="R71" i="27" s="1"/>
  <c r="Q94" i="27"/>
  <c r="Q71" i="27" s="1"/>
  <c r="P94" i="27"/>
  <c r="Z93" i="27"/>
  <c r="Z70" i="27" s="1"/>
  <c r="Y93" i="27"/>
  <c r="Y70" i="27" s="1"/>
  <c r="X93" i="27"/>
  <c r="X70" i="27" s="1"/>
  <c r="V93" i="27"/>
  <c r="V70" i="27" s="1"/>
  <c r="U93" i="27"/>
  <c r="U70" i="27" s="1"/>
  <c r="T93" i="27"/>
  <c r="T70" i="27" s="1"/>
  <c r="R93" i="27"/>
  <c r="R70" i="27" s="1"/>
  <c r="Q93" i="27"/>
  <c r="Q70" i="27" s="1"/>
  <c r="P93" i="27"/>
  <c r="Z92" i="27"/>
  <c r="Z69" i="27" s="1"/>
  <c r="Y92" i="27"/>
  <c r="Y69" i="27" s="1"/>
  <c r="X92" i="27"/>
  <c r="X69" i="27" s="1"/>
  <c r="V92" i="27"/>
  <c r="V69" i="27" s="1"/>
  <c r="U92" i="27"/>
  <c r="U69" i="27" s="1"/>
  <c r="T92" i="27"/>
  <c r="T69" i="27" s="1"/>
  <c r="R92" i="27"/>
  <c r="R69" i="27" s="1"/>
  <c r="Q92" i="27"/>
  <c r="Q69" i="27" s="1"/>
  <c r="P92" i="27"/>
  <c r="Z91" i="27"/>
  <c r="Z68" i="27" s="1"/>
  <c r="Y91" i="27"/>
  <c r="Y68" i="27" s="1"/>
  <c r="X91" i="27"/>
  <c r="X68" i="27" s="1"/>
  <c r="V91" i="27"/>
  <c r="V68" i="27" s="1"/>
  <c r="U91" i="27"/>
  <c r="U68" i="27" s="1"/>
  <c r="T91" i="27"/>
  <c r="T68" i="27" s="1"/>
  <c r="R91" i="27"/>
  <c r="R68" i="27" s="1"/>
  <c r="Q91" i="27"/>
  <c r="Q68" i="27" s="1"/>
  <c r="P91" i="27"/>
  <c r="Z90" i="27"/>
  <c r="Z67" i="27" s="1"/>
  <c r="Y90" i="27"/>
  <c r="Y67" i="27" s="1"/>
  <c r="X90" i="27"/>
  <c r="X67" i="27" s="1"/>
  <c r="V90" i="27"/>
  <c r="V67" i="27" s="1"/>
  <c r="U90" i="27"/>
  <c r="U67" i="27" s="1"/>
  <c r="T90" i="27"/>
  <c r="T67" i="27" s="1"/>
  <c r="R90" i="27"/>
  <c r="R67" i="27" s="1"/>
  <c r="Q90" i="27"/>
  <c r="Q67" i="27" s="1"/>
  <c r="P90" i="27"/>
  <c r="Z89" i="27"/>
  <c r="Z66" i="27" s="1"/>
  <c r="Y89" i="27"/>
  <c r="Y66" i="27" s="1"/>
  <c r="X89" i="27"/>
  <c r="X66" i="27" s="1"/>
  <c r="V89" i="27"/>
  <c r="V66" i="27" s="1"/>
  <c r="U89" i="27"/>
  <c r="U66" i="27" s="1"/>
  <c r="T89" i="27"/>
  <c r="T66" i="27" s="1"/>
  <c r="R89" i="27"/>
  <c r="R66" i="27" s="1"/>
  <c r="Q89" i="27"/>
  <c r="Q66" i="27" s="1"/>
  <c r="P89" i="27"/>
  <c r="Z88" i="27"/>
  <c r="Z65" i="27" s="1"/>
  <c r="Y88" i="27"/>
  <c r="Y65" i="27" s="1"/>
  <c r="X88" i="27"/>
  <c r="X65" i="27" s="1"/>
  <c r="V88" i="27"/>
  <c r="V65" i="27" s="1"/>
  <c r="U88" i="27"/>
  <c r="U65" i="27" s="1"/>
  <c r="T88" i="27"/>
  <c r="T65" i="27" s="1"/>
  <c r="R88" i="27"/>
  <c r="R65" i="27" s="1"/>
  <c r="Q88" i="27"/>
  <c r="Q65" i="27" s="1"/>
  <c r="P88" i="27"/>
  <c r="P65" i="27" l="1"/>
  <c r="P66" i="27"/>
  <c r="P71" i="27"/>
  <c r="P67" i="27"/>
  <c r="P68" i="27"/>
  <c r="P69" i="27"/>
  <c r="P70" i="27"/>
  <c r="AR30" i="27" l="1"/>
  <c r="AL30" i="27"/>
  <c r="AA30" i="27"/>
  <c r="W30" i="27"/>
  <c r="S30" i="27"/>
  <c r="O30" i="27"/>
  <c r="AR48" i="27"/>
  <c r="AR47" i="27"/>
  <c r="AR46" i="27"/>
  <c r="AR45" i="27"/>
  <c r="AR9" i="27"/>
  <c r="AR44" i="27" s="1"/>
  <c r="AR8" i="27"/>
  <c r="AR43" i="27" s="1"/>
  <c r="AR7" i="27"/>
  <c r="AR42" i="27" s="1"/>
  <c r="AL48" i="27"/>
  <c r="AL47" i="27"/>
  <c r="AL46" i="27"/>
  <c r="AL45" i="27"/>
  <c r="AL9" i="27"/>
  <c r="AL44" i="27" s="1"/>
  <c r="AL8" i="27"/>
  <c r="AL43" i="27" s="1"/>
  <c r="AL7" i="27"/>
  <c r="AL42" i="27" s="1"/>
  <c r="AA48" i="27"/>
  <c r="AA47" i="27"/>
  <c r="AA46" i="27"/>
  <c r="AA45" i="27"/>
  <c r="AA9" i="27"/>
  <c r="AA44" i="27" s="1"/>
  <c r="AA8" i="27"/>
  <c r="AA43" i="27" s="1"/>
  <c r="AA7" i="27"/>
  <c r="AA42" i="27" s="1"/>
  <c r="W48" i="27"/>
  <c r="W47" i="27"/>
  <c r="W46" i="27"/>
  <c r="W45" i="27"/>
  <c r="W9" i="27"/>
  <c r="W44" i="27" s="1"/>
  <c r="W8" i="27"/>
  <c r="W43" i="27" s="1"/>
  <c r="W7" i="27"/>
  <c r="W42" i="27" s="1"/>
  <c r="S48" i="27"/>
  <c r="S47" i="27"/>
  <c r="S46" i="27"/>
  <c r="S45" i="27"/>
  <c r="S9" i="27"/>
  <c r="S44" i="27" s="1"/>
  <c r="S8" i="27"/>
  <c r="S43" i="27" s="1"/>
  <c r="S7" i="27"/>
  <c r="S42" i="27" s="1"/>
  <c r="O48" i="27"/>
  <c r="O47" i="27"/>
  <c r="O46" i="27"/>
  <c r="O45" i="27"/>
  <c r="O9" i="27"/>
  <c r="O44" i="27" s="1"/>
  <c r="O8" i="27"/>
  <c r="O43" i="27" s="1"/>
  <c r="O7" i="27"/>
  <c r="O42" i="27" s="1"/>
  <c r="Q12" i="29" l="1"/>
  <c r="X12" i="29" s="1"/>
  <c r="T12" i="29"/>
  <c r="Q12" i="30"/>
  <c r="X12" i="30" s="1"/>
  <c r="T12" i="30"/>
  <c r="Q12" i="20"/>
  <c r="X12" i="20" s="1"/>
  <c r="T12" i="20"/>
  <c r="N12" i="20"/>
  <c r="U12" i="20" s="1"/>
  <c r="N12" i="30"/>
  <c r="U12" i="30" s="1"/>
  <c r="O12" i="20"/>
  <c r="V12" i="20" s="1"/>
  <c r="N12" i="29"/>
  <c r="U12" i="29" s="1"/>
  <c r="P12" i="20"/>
  <c r="W12" i="20" s="1"/>
  <c r="O12" i="30"/>
  <c r="V12" i="30" s="1"/>
  <c r="P12" i="30"/>
  <c r="W12" i="30" s="1"/>
  <c r="O12" i="29"/>
  <c r="V12" i="29" s="1"/>
  <c r="P12" i="29"/>
  <c r="W12" i="29" s="1"/>
  <c r="U48" i="30" l="1"/>
  <c r="U75" i="30"/>
  <c r="U38" i="30"/>
  <c r="U28" i="30"/>
  <c r="U58" i="30"/>
  <c r="T38" i="30"/>
  <c r="T28" i="30"/>
  <c r="T75" i="30"/>
  <c r="T58" i="30"/>
  <c r="T48" i="30"/>
  <c r="X75" i="20"/>
  <c r="X28" i="20"/>
  <c r="X58" i="20"/>
  <c r="X38" i="20"/>
  <c r="X48" i="20"/>
  <c r="X38" i="30"/>
  <c r="X75" i="30"/>
  <c r="X28" i="30"/>
  <c r="X48" i="30"/>
  <c r="X58" i="30"/>
  <c r="V48" i="20"/>
  <c r="V38" i="20"/>
  <c r="V28" i="20"/>
  <c r="V75" i="20"/>
  <c r="V58" i="20"/>
  <c r="T75" i="20"/>
  <c r="T38" i="20"/>
  <c r="T58" i="20"/>
  <c r="T48" i="20"/>
  <c r="T28" i="20"/>
  <c r="V48" i="29"/>
  <c r="V38" i="29"/>
  <c r="V58" i="29"/>
  <c r="V28" i="29"/>
  <c r="V75" i="29"/>
  <c r="W75" i="30"/>
  <c r="W58" i="30"/>
  <c r="W38" i="30"/>
  <c r="W48" i="30"/>
  <c r="W28" i="30"/>
  <c r="W58" i="29"/>
  <c r="W48" i="29"/>
  <c r="W28" i="29"/>
  <c r="W75" i="29"/>
  <c r="W38" i="29"/>
  <c r="W58" i="20"/>
  <c r="W48" i="20"/>
  <c r="W38" i="20"/>
  <c r="W28" i="20"/>
  <c r="W75" i="20"/>
  <c r="T75" i="29"/>
  <c r="T38" i="29"/>
  <c r="T58" i="29"/>
  <c r="T28" i="29"/>
  <c r="T48" i="29"/>
  <c r="V58" i="30"/>
  <c r="V38" i="30"/>
  <c r="V48" i="30"/>
  <c r="V28" i="30"/>
  <c r="V75" i="30"/>
  <c r="U38" i="29"/>
  <c r="U28" i="29"/>
  <c r="U75" i="29"/>
  <c r="U58" i="29"/>
  <c r="U48" i="29"/>
  <c r="U38" i="20"/>
  <c r="U28" i="20"/>
  <c r="U75" i="20"/>
  <c r="U48" i="20"/>
  <c r="U58" i="20"/>
  <c r="X75" i="29"/>
  <c r="X48" i="29"/>
  <c r="X28" i="29"/>
  <c r="X38" i="29"/>
  <c r="X58" i="29"/>
  <c r="D102" i="30" l="1"/>
  <c r="C102" i="30"/>
  <c r="D101" i="30"/>
  <c r="C101" i="30"/>
  <c r="D100" i="30"/>
  <c r="C100" i="30"/>
  <c r="D99" i="30"/>
  <c r="C99" i="30"/>
  <c r="D98" i="30"/>
  <c r="C98" i="30"/>
  <c r="D97" i="30"/>
  <c r="C97" i="30"/>
  <c r="D96" i="30"/>
  <c r="C96" i="30"/>
  <c r="D95" i="30"/>
  <c r="C95" i="30"/>
  <c r="D94" i="30"/>
  <c r="C94" i="30"/>
  <c r="D93" i="30"/>
  <c r="C93" i="30"/>
  <c r="D92" i="30"/>
  <c r="C92" i="30"/>
  <c r="D91" i="30"/>
  <c r="C91" i="30"/>
  <c r="D90" i="30"/>
  <c r="C90" i="30"/>
  <c r="D89" i="30"/>
  <c r="C89" i="30"/>
  <c r="D102" i="29"/>
  <c r="C102" i="29"/>
  <c r="D101" i="29"/>
  <c r="C101" i="29"/>
  <c r="D100" i="29"/>
  <c r="C100" i="29"/>
  <c r="D99" i="29"/>
  <c r="C99" i="29"/>
  <c r="D98" i="29"/>
  <c r="C98" i="29"/>
  <c r="D97" i="29"/>
  <c r="C97" i="29"/>
  <c r="D96" i="29"/>
  <c r="C96" i="29"/>
  <c r="D95" i="29"/>
  <c r="C95" i="29"/>
  <c r="D94" i="29"/>
  <c r="C94" i="29"/>
  <c r="D93" i="29"/>
  <c r="C93" i="29"/>
  <c r="D92" i="29"/>
  <c r="C92" i="29"/>
  <c r="D91" i="29"/>
  <c r="C91" i="29"/>
  <c r="D90" i="29"/>
  <c r="C90" i="29"/>
  <c r="D89" i="29"/>
  <c r="C89" i="29"/>
  <c r="D102" i="20"/>
  <c r="C102" i="20"/>
  <c r="C90" i="20"/>
  <c r="D90" i="20"/>
  <c r="C91" i="20"/>
  <c r="D91" i="20"/>
  <c r="C92" i="20"/>
  <c r="D92" i="20"/>
  <c r="C93" i="20"/>
  <c r="D93" i="20"/>
  <c r="C94" i="20"/>
  <c r="D94" i="20"/>
  <c r="C95" i="20"/>
  <c r="D95" i="20"/>
  <c r="C96" i="20"/>
  <c r="D96" i="20"/>
  <c r="C97" i="20"/>
  <c r="D97" i="20"/>
  <c r="C98" i="20"/>
  <c r="D98" i="20"/>
  <c r="C99" i="20"/>
  <c r="D99" i="20"/>
  <c r="C100" i="20"/>
  <c r="D100" i="20"/>
  <c r="C101" i="20"/>
  <c r="D101" i="20"/>
  <c r="D89" i="20"/>
  <c r="C89" i="20"/>
  <c r="B69" i="27" l="1"/>
  <c r="B46" i="27"/>
  <c r="B92" i="27"/>
  <c r="C47" i="27"/>
  <c r="C70" i="27"/>
  <c r="C93" i="27"/>
  <c r="B47" i="27"/>
  <c r="B70" i="27"/>
  <c r="B93" i="27"/>
  <c r="B45" i="27"/>
  <c r="B68" i="27"/>
  <c r="B91" i="27"/>
  <c r="C69" i="27"/>
  <c r="C46" i="27"/>
  <c r="C92" i="27"/>
  <c r="C71" i="27"/>
  <c r="C48" i="27"/>
  <c r="C94" i="27"/>
  <c r="C45" i="27"/>
  <c r="C68" i="27"/>
  <c r="C91" i="27"/>
  <c r="B71" i="27"/>
  <c r="B48" i="27"/>
  <c r="B94" i="27"/>
  <c r="D9" i="27"/>
  <c r="D8" i="27"/>
  <c r="C43" i="27" l="1"/>
  <c r="C66" i="27"/>
  <c r="C89" i="27"/>
  <c r="B67" i="27"/>
  <c r="B44" i="27"/>
  <c r="B90" i="27"/>
  <c r="B43" i="27"/>
  <c r="B89" i="27"/>
  <c r="B66" i="27"/>
  <c r="C67" i="27"/>
  <c r="C44" i="27"/>
  <c r="C90" i="27"/>
  <c r="V74" i="64"/>
  <c r="V51" i="64" s="1"/>
  <c r="Z80" i="30"/>
  <c r="Q80" i="30"/>
  <c r="P80" i="30"/>
  <c r="O80" i="30"/>
  <c r="N80" i="30"/>
  <c r="M80" i="30"/>
  <c r="L80" i="30"/>
  <c r="J80" i="30"/>
  <c r="AP80" i="30" s="1"/>
  <c r="I80" i="30"/>
  <c r="AO80" i="30" s="1"/>
  <c r="H80" i="30"/>
  <c r="AN80" i="30" s="1"/>
  <c r="G80" i="30"/>
  <c r="AM80" i="30" s="1"/>
  <c r="F80" i="30"/>
  <c r="AL80" i="30" s="1"/>
  <c r="E80" i="30"/>
  <c r="D80" i="30"/>
  <c r="C80" i="30"/>
  <c r="B80" i="30"/>
  <c r="Z79" i="30"/>
  <c r="Q79" i="30"/>
  <c r="AP9" i="64" s="1"/>
  <c r="P79" i="30"/>
  <c r="O79" i="30"/>
  <c r="N79" i="30"/>
  <c r="M79" i="30"/>
  <c r="L79" i="30"/>
  <c r="J79" i="30"/>
  <c r="AP79" i="30" s="1"/>
  <c r="I79" i="30"/>
  <c r="AO79" i="30" s="1"/>
  <c r="H79" i="30"/>
  <c r="AN79" i="30" s="1"/>
  <c r="G79" i="30"/>
  <c r="AM79" i="30" s="1"/>
  <c r="F79" i="30"/>
  <c r="AL79" i="30" s="1"/>
  <c r="E79" i="30"/>
  <c r="D79" i="30"/>
  <c r="C79" i="30"/>
  <c r="B79" i="30"/>
  <c r="Z78" i="30"/>
  <c r="Q78" i="30"/>
  <c r="AO9" i="64" s="1"/>
  <c r="P78" i="30"/>
  <c r="O78" i="30"/>
  <c r="N78" i="30"/>
  <c r="M78" i="30"/>
  <c r="L78" i="30"/>
  <c r="J78" i="30"/>
  <c r="AP78" i="30" s="1"/>
  <c r="I78" i="30"/>
  <c r="AO78" i="30" s="1"/>
  <c r="H78" i="30"/>
  <c r="AN78" i="30" s="1"/>
  <c r="G78" i="30"/>
  <c r="AM78" i="30" s="1"/>
  <c r="F78" i="30"/>
  <c r="AL78" i="30" s="1"/>
  <c r="E78" i="30"/>
  <c r="D78" i="30"/>
  <c r="C78" i="30"/>
  <c r="B78" i="30"/>
  <c r="Z77" i="30"/>
  <c r="Q77" i="30"/>
  <c r="AN9" i="64" s="1"/>
  <c r="P77" i="30"/>
  <c r="O77" i="30"/>
  <c r="N77" i="30"/>
  <c r="M77" i="30"/>
  <c r="L77" i="30"/>
  <c r="J77" i="30"/>
  <c r="AP77" i="30" s="1"/>
  <c r="I77" i="30"/>
  <c r="AO77" i="30" s="1"/>
  <c r="H77" i="30"/>
  <c r="AN77" i="30" s="1"/>
  <c r="G77" i="30"/>
  <c r="AM77" i="30" s="1"/>
  <c r="F77" i="30"/>
  <c r="AL77" i="30" s="1"/>
  <c r="E77" i="30"/>
  <c r="D77" i="30"/>
  <c r="C77" i="30"/>
  <c r="B77" i="30"/>
  <c r="Z76" i="30"/>
  <c r="Q76" i="30"/>
  <c r="AM9" i="64" s="1"/>
  <c r="P76" i="30"/>
  <c r="O76" i="30"/>
  <c r="N76" i="30"/>
  <c r="M76" i="30"/>
  <c r="L76" i="30"/>
  <c r="J76" i="30"/>
  <c r="AP76" i="30" s="1"/>
  <c r="I76" i="30"/>
  <c r="AO76" i="30" s="1"/>
  <c r="H76" i="30"/>
  <c r="AN76" i="30" s="1"/>
  <c r="G76" i="30"/>
  <c r="AM76" i="30" s="1"/>
  <c r="F76" i="30"/>
  <c r="AL76" i="30" s="1"/>
  <c r="E76" i="30"/>
  <c r="D76" i="30"/>
  <c r="C76" i="30"/>
  <c r="B76" i="30"/>
  <c r="Q75" i="30"/>
  <c r="P75" i="30"/>
  <c r="O75" i="30"/>
  <c r="N75" i="30"/>
  <c r="M75" i="30"/>
  <c r="L75" i="30"/>
  <c r="D75" i="30"/>
  <c r="L74" i="30"/>
  <c r="B74" i="30"/>
  <c r="Z68" i="30"/>
  <c r="J68" i="30"/>
  <c r="AP68" i="30" s="1"/>
  <c r="I68" i="30"/>
  <c r="AO68" i="30" s="1"/>
  <c r="H68" i="30"/>
  <c r="AN68" i="30" s="1"/>
  <c r="G68" i="30"/>
  <c r="AM68" i="30" s="1"/>
  <c r="F68" i="30"/>
  <c r="AL68" i="30" s="1"/>
  <c r="E68" i="30"/>
  <c r="C68" i="30"/>
  <c r="B68" i="30"/>
  <c r="Z67" i="30"/>
  <c r="J67" i="30"/>
  <c r="AP67" i="30" s="1"/>
  <c r="I67" i="30"/>
  <c r="AO67" i="30" s="1"/>
  <c r="H67" i="30"/>
  <c r="AN67" i="30" s="1"/>
  <c r="G67" i="30"/>
  <c r="AM67" i="30" s="1"/>
  <c r="F67" i="30"/>
  <c r="AL67" i="30" s="1"/>
  <c r="E67" i="30"/>
  <c r="C67" i="30"/>
  <c r="B67" i="30"/>
  <c r="Z66" i="30"/>
  <c r="J66" i="30"/>
  <c r="AP66" i="30" s="1"/>
  <c r="I66" i="30"/>
  <c r="AO66" i="30" s="1"/>
  <c r="H66" i="30"/>
  <c r="AN66" i="30" s="1"/>
  <c r="G66" i="30"/>
  <c r="AM66" i="30" s="1"/>
  <c r="F66" i="30"/>
  <c r="AL66" i="30" s="1"/>
  <c r="E66" i="30"/>
  <c r="D66" i="30"/>
  <c r="C66" i="30"/>
  <c r="B66" i="30"/>
  <c r="Z65" i="30"/>
  <c r="J65" i="30"/>
  <c r="AP65" i="30" s="1"/>
  <c r="I65" i="30"/>
  <c r="AO65" i="30" s="1"/>
  <c r="H65" i="30"/>
  <c r="AN65" i="30" s="1"/>
  <c r="G65" i="30"/>
  <c r="AM65" i="30" s="1"/>
  <c r="F65" i="30"/>
  <c r="AL65" i="30" s="1"/>
  <c r="E65" i="30"/>
  <c r="D65" i="30"/>
  <c r="C65" i="30"/>
  <c r="B65" i="30"/>
  <c r="Z64" i="30"/>
  <c r="J64" i="30"/>
  <c r="AP64" i="30" s="1"/>
  <c r="I64" i="30"/>
  <c r="AO64" i="30" s="1"/>
  <c r="H64" i="30"/>
  <c r="AN64" i="30" s="1"/>
  <c r="G64" i="30"/>
  <c r="AM64" i="30" s="1"/>
  <c r="F64" i="30"/>
  <c r="AL64" i="30" s="1"/>
  <c r="E64" i="30"/>
  <c r="D64" i="30"/>
  <c r="C64" i="30"/>
  <c r="B64" i="30"/>
  <c r="Z63" i="30"/>
  <c r="J63" i="30"/>
  <c r="AP63" i="30" s="1"/>
  <c r="I63" i="30"/>
  <c r="AO63" i="30" s="1"/>
  <c r="H63" i="30"/>
  <c r="AN63" i="30" s="1"/>
  <c r="G63" i="30"/>
  <c r="AM63" i="30" s="1"/>
  <c r="F63" i="30"/>
  <c r="AL63" i="30" s="1"/>
  <c r="E63" i="30"/>
  <c r="D63" i="30"/>
  <c r="C63" i="30"/>
  <c r="B63" i="30"/>
  <c r="Z62" i="30"/>
  <c r="J62" i="30"/>
  <c r="AP62" i="30" s="1"/>
  <c r="I62" i="30"/>
  <c r="AO62" i="30" s="1"/>
  <c r="H62" i="30"/>
  <c r="AN62" i="30" s="1"/>
  <c r="G62" i="30"/>
  <c r="AM62" i="30" s="1"/>
  <c r="F62" i="30"/>
  <c r="AL62" i="30" s="1"/>
  <c r="E62" i="30"/>
  <c r="D62" i="30"/>
  <c r="C62" i="30"/>
  <c r="B62" i="30"/>
  <c r="Z61" i="30"/>
  <c r="J61" i="30"/>
  <c r="AP61" i="30" s="1"/>
  <c r="I61" i="30"/>
  <c r="AO61" i="30" s="1"/>
  <c r="H61" i="30"/>
  <c r="AN61" i="30" s="1"/>
  <c r="G61" i="30"/>
  <c r="AM61" i="30" s="1"/>
  <c r="F61" i="30"/>
  <c r="AL61" i="30" s="1"/>
  <c r="E61" i="30"/>
  <c r="D61" i="30"/>
  <c r="C61" i="30"/>
  <c r="B61" i="30"/>
  <c r="Z60" i="30"/>
  <c r="J60" i="30"/>
  <c r="AP60" i="30" s="1"/>
  <c r="I60" i="30"/>
  <c r="AO60" i="30" s="1"/>
  <c r="H60" i="30"/>
  <c r="AN60" i="30" s="1"/>
  <c r="G60" i="30"/>
  <c r="AM60" i="30" s="1"/>
  <c r="F60" i="30"/>
  <c r="AL60" i="30" s="1"/>
  <c r="E60" i="30"/>
  <c r="D60" i="30"/>
  <c r="C60" i="30"/>
  <c r="B60" i="30"/>
  <c r="Z59" i="30"/>
  <c r="J59" i="30"/>
  <c r="AP59" i="30" s="1"/>
  <c r="I59" i="30"/>
  <c r="AO59" i="30" s="1"/>
  <c r="H59" i="30"/>
  <c r="AN59" i="30" s="1"/>
  <c r="G59" i="30"/>
  <c r="AM59" i="30" s="1"/>
  <c r="F59" i="30"/>
  <c r="AL59" i="30" s="1"/>
  <c r="E59" i="30"/>
  <c r="D59" i="30"/>
  <c r="C59" i="30"/>
  <c r="B59" i="30"/>
  <c r="Q58" i="30"/>
  <c r="P58" i="30"/>
  <c r="O58" i="30"/>
  <c r="N58" i="30"/>
  <c r="M58" i="30"/>
  <c r="L58" i="30"/>
  <c r="D58" i="30"/>
  <c r="L57" i="30"/>
  <c r="B57" i="30"/>
  <c r="Z51" i="30"/>
  <c r="Q51" i="30"/>
  <c r="P51" i="30"/>
  <c r="O51" i="30"/>
  <c r="N51" i="30"/>
  <c r="M51" i="30"/>
  <c r="L51" i="30"/>
  <c r="J51" i="30"/>
  <c r="AP51" i="30" s="1"/>
  <c r="I51" i="30"/>
  <c r="AO51" i="30" s="1"/>
  <c r="H51" i="30"/>
  <c r="AN51" i="30" s="1"/>
  <c r="G51" i="30"/>
  <c r="AM51" i="30" s="1"/>
  <c r="F51" i="30"/>
  <c r="AL51" i="30" s="1"/>
  <c r="E51" i="30"/>
  <c r="D51" i="30"/>
  <c r="C51" i="30"/>
  <c r="B51" i="30"/>
  <c r="Z50" i="30"/>
  <c r="Q50" i="30"/>
  <c r="P50" i="30"/>
  <c r="O50" i="30"/>
  <c r="N50" i="30"/>
  <c r="M50" i="30"/>
  <c r="L50" i="30"/>
  <c r="J50" i="30"/>
  <c r="AP50" i="30" s="1"/>
  <c r="I50" i="30"/>
  <c r="AO50" i="30" s="1"/>
  <c r="H50" i="30"/>
  <c r="AN50" i="30" s="1"/>
  <c r="G50" i="30"/>
  <c r="AM50" i="30" s="1"/>
  <c r="F50" i="30"/>
  <c r="AL50" i="30" s="1"/>
  <c r="E50" i="30"/>
  <c r="D50" i="30"/>
  <c r="C50" i="30"/>
  <c r="B50" i="30"/>
  <c r="Z49" i="30"/>
  <c r="Q49" i="30"/>
  <c r="P49" i="30"/>
  <c r="O49" i="30"/>
  <c r="N49" i="30"/>
  <c r="M49" i="30"/>
  <c r="L49" i="30"/>
  <c r="J49" i="30"/>
  <c r="AP49" i="30" s="1"/>
  <c r="I49" i="30"/>
  <c r="AO49" i="30" s="1"/>
  <c r="H49" i="30"/>
  <c r="AN49" i="30" s="1"/>
  <c r="G49" i="30"/>
  <c r="AM49" i="30" s="1"/>
  <c r="F49" i="30"/>
  <c r="AL49" i="30" s="1"/>
  <c r="E49" i="30"/>
  <c r="D49" i="30"/>
  <c r="C49" i="30"/>
  <c r="B49" i="30"/>
  <c r="Q48" i="30"/>
  <c r="P48" i="30"/>
  <c r="O48" i="30"/>
  <c r="N48" i="30"/>
  <c r="M48" i="30"/>
  <c r="L48" i="30"/>
  <c r="D48" i="30"/>
  <c r="L47" i="30"/>
  <c r="B47" i="30"/>
  <c r="Z41" i="30"/>
  <c r="Q41" i="30"/>
  <c r="P41" i="30"/>
  <c r="O41" i="30"/>
  <c r="N41" i="30"/>
  <c r="M41" i="30"/>
  <c r="L41" i="30"/>
  <c r="J41" i="30"/>
  <c r="AP41" i="30" s="1"/>
  <c r="I41" i="30"/>
  <c r="AO41" i="30" s="1"/>
  <c r="H41" i="30"/>
  <c r="AN41" i="30" s="1"/>
  <c r="G41" i="30"/>
  <c r="AM41" i="30" s="1"/>
  <c r="F41" i="30"/>
  <c r="AL41" i="30" s="1"/>
  <c r="E41" i="30"/>
  <c r="D41" i="30"/>
  <c r="C41" i="30"/>
  <c r="B41" i="30"/>
  <c r="Z40" i="30"/>
  <c r="Q40" i="30"/>
  <c r="P40" i="30"/>
  <c r="O40" i="30"/>
  <c r="N40" i="30"/>
  <c r="M40" i="30"/>
  <c r="L40" i="30"/>
  <c r="J40" i="30"/>
  <c r="AP40" i="30" s="1"/>
  <c r="I40" i="30"/>
  <c r="AO40" i="30" s="1"/>
  <c r="H40" i="30"/>
  <c r="AN40" i="30" s="1"/>
  <c r="G40" i="30"/>
  <c r="AM40" i="30" s="1"/>
  <c r="F40" i="30"/>
  <c r="AL40" i="30" s="1"/>
  <c r="E40" i="30"/>
  <c r="D40" i="30"/>
  <c r="C40" i="30"/>
  <c r="B40" i="30"/>
  <c r="Z39" i="30"/>
  <c r="Q39" i="30"/>
  <c r="P39" i="30"/>
  <c r="O39" i="30"/>
  <c r="N39" i="30"/>
  <c r="M39" i="30"/>
  <c r="L39" i="30"/>
  <c r="J39" i="30"/>
  <c r="AP39" i="30" s="1"/>
  <c r="I39" i="30"/>
  <c r="AO39" i="30" s="1"/>
  <c r="H39" i="30"/>
  <c r="AN39" i="30" s="1"/>
  <c r="G39" i="30"/>
  <c r="AM39" i="30" s="1"/>
  <c r="F39" i="30"/>
  <c r="AL39" i="30" s="1"/>
  <c r="E39" i="30"/>
  <c r="D39" i="30"/>
  <c r="C39" i="30"/>
  <c r="B39" i="30"/>
  <c r="Q38" i="30"/>
  <c r="P38" i="30"/>
  <c r="O38" i="30"/>
  <c r="N38" i="30"/>
  <c r="M38" i="30"/>
  <c r="L38" i="30"/>
  <c r="D38" i="30"/>
  <c r="L37" i="30"/>
  <c r="B37" i="30"/>
  <c r="Z31" i="30"/>
  <c r="Q31" i="30"/>
  <c r="P31" i="30"/>
  <c r="O31" i="30"/>
  <c r="N31" i="30"/>
  <c r="M31" i="30"/>
  <c r="L31" i="30"/>
  <c r="J31" i="30"/>
  <c r="AP31" i="30" s="1"/>
  <c r="I31" i="30"/>
  <c r="AO31" i="30" s="1"/>
  <c r="H31" i="30"/>
  <c r="AN31" i="30" s="1"/>
  <c r="G31" i="30"/>
  <c r="AM31" i="30" s="1"/>
  <c r="F31" i="30"/>
  <c r="AL31" i="30" s="1"/>
  <c r="E31" i="30"/>
  <c r="D31" i="30"/>
  <c r="C31" i="30"/>
  <c r="B31" i="30"/>
  <c r="Z30" i="30"/>
  <c r="Q30" i="30"/>
  <c r="P30" i="30"/>
  <c r="O30" i="30"/>
  <c r="N30" i="30"/>
  <c r="M30" i="30"/>
  <c r="L30" i="30"/>
  <c r="J30" i="30"/>
  <c r="AP30" i="30" s="1"/>
  <c r="I30" i="30"/>
  <c r="AO30" i="30" s="1"/>
  <c r="H30" i="30"/>
  <c r="AN30" i="30" s="1"/>
  <c r="G30" i="30"/>
  <c r="AM30" i="30" s="1"/>
  <c r="F30" i="30"/>
  <c r="AL30" i="30" s="1"/>
  <c r="E30" i="30"/>
  <c r="D30" i="30"/>
  <c r="C30" i="30"/>
  <c r="B30" i="30"/>
  <c r="Z29" i="30"/>
  <c r="Q29" i="30"/>
  <c r="P29" i="30"/>
  <c r="O29" i="30"/>
  <c r="N29" i="30"/>
  <c r="M29" i="30"/>
  <c r="J29" i="30"/>
  <c r="AP29" i="30" s="1"/>
  <c r="I29" i="30"/>
  <c r="AO29" i="30" s="1"/>
  <c r="H29" i="30"/>
  <c r="AN29" i="30" s="1"/>
  <c r="G29" i="30"/>
  <c r="AM29" i="30" s="1"/>
  <c r="F29" i="30"/>
  <c r="AL29" i="30" s="1"/>
  <c r="E29" i="30"/>
  <c r="D29" i="30"/>
  <c r="C29" i="30"/>
  <c r="B29" i="30"/>
  <c r="Q28" i="30"/>
  <c r="P28" i="30"/>
  <c r="O28" i="30"/>
  <c r="N28" i="30"/>
  <c r="M28" i="30"/>
  <c r="L28" i="30"/>
  <c r="D28" i="30"/>
  <c r="S83" i="30"/>
  <c r="L27" i="30"/>
  <c r="B27" i="30"/>
  <c r="Z21" i="30"/>
  <c r="Q21" i="30"/>
  <c r="P21" i="30"/>
  <c r="O21" i="30"/>
  <c r="N21" i="30"/>
  <c r="M21" i="30"/>
  <c r="L21" i="30"/>
  <c r="J21" i="30"/>
  <c r="AP21" i="30" s="1"/>
  <c r="I21" i="30"/>
  <c r="AO21" i="30" s="1"/>
  <c r="H21" i="30"/>
  <c r="AN21" i="30" s="1"/>
  <c r="G21" i="30"/>
  <c r="AM21" i="30" s="1"/>
  <c r="F21" i="30"/>
  <c r="AL21" i="30" s="1"/>
  <c r="E21" i="30"/>
  <c r="D21" i="30"/>
  <c r="C21" i="30"/>
  <c r="B21" i="30"/>
  <c r="Z20" i="30"/>
  <c r="Q20" i="30"/>
  <c r="P20" i="30"/>
  <c r="O20" i="30"/>
  <c r="N20" i="30"/>
  <c r="M20" i="30"/>
  <c r="L20" i="30"/>
  <c r="J20" i="30"/>
  <c r="AP20" i="30" s="1"/>
  <c r="I20" i="30"/>
  <c r="AO20" i="30" s="1"/>
  <c r="H20" i="30"/>
  <c r="AN20" i="30" s="1"/>
  <c r="G20" i="30"/>
  <c r="AM20" i="30" s="1"/>
  <c r="F20" i="30"/>
  <c r="AL20" i="30" s="1"/>
  <c r="E20" i="30"/>
  <c r="D20" i="30"/>
  <c r="C20" i="30"/>
  <c r="B20" i="30"/>
  <c r="Z19" i="30"/>
  <c r="Q19" i="30"/>
  <c r="P19" i="30"/>
  <c r="O19" i="30"/>
  <c r="N19" i="30"/>
  <c r="M19" i="30"/>
  <c r="L19" i="30"/>
  <c r="J19" i="30"/>
  <c r="AP19" i="30" s="1"/>
  <c r="I19" i="30"/>
  <c r="AO19" i="30" s="1"/>
  <c r="H19" i="30"/>
  <c r="AN19" i="30" s="1"/>
  <c r="G19" i="30"/>
  <c r="AM19" i="30" s="1"/>
  <c r="F19" i="30"/>
  <c r="AL19" i="30" s="1"/>
  <c r="E19" i="30"/>
  <c r="D19" i="30"/>
  <c r="C19" i="30"/>
  <c r="B19" i="30"/>
  <c r="Z18" i="30"/>
  <c r="Q18" i="30"/>
  <c r="P18" i="30"/>
  <c r="O18" i="30"/>
  <c r="N18" i="30"/>
  <c r="M18" i="30"/>
  <c r="L18" i="30"/>
  <c r="J18" i="30"/>
  <c r="AP18" i="30" s="1"/>
  <c r="I18" i="30"/>
  <c r="AO18" i="30" s="1"/>
  <c r="H18" i="30"/>
  <c r="AN18" i="30" s="1"/>
  <c r="G18" i="30"/>
  <c r="AM18" i="30" s="1"/>
  <c r="F18" i="30"/>
  <c r="AL18" i="30" s="1"/>
  <c r="E18" i="30"/>
  <c r="D18" i="30"/>
  <c r="C18" i="30"/>
  <c r="B18" i="30"/>
  <c r="Z17" i="30"/>
  <c r="Q17" i="30"/>
  <c r="P17" i="30"/>
  <c r="O17" i="30"/>
  <c r="N17" i="30"/>
  <c r="M17" i="30"/>
  <c r="L17" i="30"/>
  <c r="J17" i="30"/>
  <c r="AP17" i="30" s="1"/>
  <c r="I17" i="30"/>
  <c r="AO17" i="30" s="1"/>
  <c r="H17" i="30"/>
  <c r="AN17" i="30" s="1"/>
  <c r="G17" i="30"/>
  <c r="AM17" i="30" s="1"/>
  <c r="F17" i="30"/>
  <c r="AL17" i="30" s="1"/>
  <c r="E17" i="30"/>
  <c r="D17" i="30"/>
  <c r="C17" i="30"/>
  <c r="B17" i="30"/>
  <c r="Z16" i="30"/>
  <c r="Q16" i="30"/>
  <c r="I9" i="64" s="1"/>
  <c r="P16" i="30"/>
  <c r="O16" i="30"/>
  <c r="N16" i="30"/>
  <c r="M16" i="30"/>
  <c r="J16" i="30"/>
  <c r="AP16" i="30" s="1"/>
  <c r="I16" i="30"/>
  <c r="AO16" i="30" s="1"/>
  <c r="H16" i="30"/>
  <c r="AN16" i="30" s="1"/>
  <c r="G16" i="30"/>
  <c r="AM16" i="30" s="1"/>
  <c r="F16" i="30"/>
  <c r="AL16" i="30" s="1"/>
  <c r="E16" i="30"/>
  <c r="D16" i="30"/>
  <c r="C16" i="30"/>
  <c r="B16" i="30"/>
  <c r="Z15" i="30"/>
  <c r="Q15" i="30"/>
  <c r="H9" i="64" s="1"/>
  <c r="P15" i="30"/>
  <c r="O15" i="30"/>
  <c r="N15" i="30"/>
  <c r="M15" i="30"/>
  <c r="J15" i="30"/>
  <c r="AP15" i="30" s="1"/>
  <c r="I15" i="30"/>
  <c r="AO15" i="30" s="1"/>
  <c r="H15" i="30"/>
  <c r="AN15" i="30" s="1"/>
  <c r="G15" i="30"/>
  <c r="AM15" i="30" s="1"/>
  <c r="F15" i="30"/>
  <c r="AL15" i="30" s="1"/>
  <c r="E15" i="30"/>
  <c r="D15" i="30"/>
  <c r="C15" i="30"/>
  <c r="B15" i="30"/>
  <c r="Z14" i="30"/>
  <c r="Q14" i="30"/>
  <c r="P14" i="30"/>
  <c r="O14" i="30"/>
  <c r="N14" i="30"/>
  <c r="M14" i="30"/>
  <c r="L14" i="30"/>
  <c r="J14" i="30"/>
  <c r="AP14" i="30" s="1"/>
  <c r="I14" i="30"/>
  <c r="AO14" i="30" s="1"/>
  <c r="H14" i="30"/>
  <c r="AN14" i="30" s="1"/>
  <c r="G14" i="30"/>
  <c r="AM14" i="30" s="1"/>
  <c r="F14" i="30"/>
  <c r="AL14" i="30" s="1"/>
  <c r="E14" i="30"/>
  <c r="D14" i="30"/>
  <c r="C14" i="30"/>
  <c r="B14" i="30"/>
  <c r="Z13" i="30"/>
  <c r="Q13" i="30"/>
  <c r="P13" i="30"/>
  <c r="O13" i="30"/>
  <c r="N13" i="30"/>
  <c r="M13" i="30"/>
  <c r="L13" i="30"/>
  <c r="J13" i="30"/>
  <c r="I13" i="30"/>
  <c r="AO13" i="30" s="1"/>
  <c r="H13" i="30"/>
  <c r="AN13" i="30" s="1"/>
  <c r="G13" i="30"/>
  <c r="AM13" i="30" s="1"/>
  <c r="F13" i="30"/>
  <c r="E13" i="30"/>
  <c r="D13" i="30"/>
  <c r="C13" i="30"/>
  <c r="B13" i="30"/>
  <c r="F11" i="30"/>
  <c r="F57" i="30" s="1"/>
  <c r="B11" i="30"/>
  <c r="V8" i="30"/>
  <c r="E9" i="64" s="1"/>
  <c r="F8" i="30"/>
  <c r="Z80" i="29"/>
  <c r="Q80" i="29"/>
  <c r="P80" i="29"/>
  <c r="O80" i="29"/>
  <c r="N80" i="29"/>
  <c r="M80" i="29"/>
  <c r="L80" i="29"/>
  <c r="J80" i="29"/>
  <c r="AP80" i="29" s="1"/>
  <c r="I80" i="29"/>
  <c r="AO80" i="29" s="1"/>
  <c r="H80" i="29"/>
  <c r="AN80" i="29" s="1"/>
  <c r="G80" i="29"/>
  <c r="AM80" i="29" s="1"/>
  <c r="F80" i="29"/>
  <c r="AL80" i="29" s="1"/>
  <c r="E80" i="29"/>
  <c r="D80" i="29"/>
  <c r="C80" i="29"/>
  <c r="B80" i="29"/>
  <c r="Z79" i="29"/>
  <c r="Q79" i="29"/>
  <c r="P79" i="29"/>
  <c r="O79" i="29"/>
  <c r="N79" i="29"/>
  <c r="M79" i="29"/>
  <c r="L79" i="29"/>
  <c r="J79" i="29"/>
  <c r="AP79" i="29" s="1"/>
  <c r="I79" i="29"/>
  <c r="AO79" i="29" s="1"/>
  <c r="H79" i="29"/>
  <c r="AN79" i="29" s="1"/>
  <c r="G79" i="29"/>
  <c r="AM79" i="29" s="1"/>
  <c r="F79" i="29"/>
  <c r="AL79" i="29" s="1"/>
  <c r="E79" i="29"/>
  <c r="D79" i="29"/>
  <c r="C79" i="29"/>
  <c r="B79" i="29"/>
  <c r="Z78" i="29"/>
  <c r="Q78" i="29"/>
  <c r="P78" i="29"/>
  <c r="O78" i="29"/>
  <c r="N78" i="29"/>
  <c r="M78" i="29"/>
  <c r="L78" i="29"/>
  <c r="J78" i="29"/>
  <c r="AP78" i="29" s="1"/>
  <c r="I78" i="29"/>
  <c r="AO78" i="29" s="1"/>
  <c r="H78" i="29"/>
  <c r="AN78" i="29" s="1"/>
  <c r="G78" i="29"/>
  <c r="AM78" i="29" s="1"/>
  <c r="F78" i="29"/>
  <c r="AL78" i="29" s="1"/>
  <c r="E78" i="29"/>
  <c r="D78" i="29"/>
  <c r="C78" i="29"/>
  <c r="B78" i="29"/>
  <c r="Z77" i="29"/>
  <c r="Q77" i="29"/>
  <c r="P77" i="29"/>
  <c r="O77" i="29"/>
  <c r="N77" i="29"/>
  <c r="M77" i="29"/>
  <c r="L77" i="29"/>
  <c r="J77" i="29"/>
  <c r="AP77" i="29" s="1"/>
  <c r="I77" i="29"/>
  <c r="AO77" i="29" s="1"/>
  <c r="H77" i="29"/>
  <c r="AN77" i="29" s="1"/>
  <c r="G77" i="29"/>
  <c r="AM77" i="29" s="1"/>
  <c r="F77" i="29"/>
  <c r="AL77" i="29" s="1"/>
  <c r="E77" i="29"/>
  <c r="D77" i="29"/>
  <c r="C77" i="29"/>
  <c r="B77" i="29"/>
  <c r="Z76" i="29"/>
  <c r="Q76" i="29"/>
  <c r="P76" i="29"/>
  <c r="O76" i="29"/>
  <c r="N76" i="29"/>
  <c r="M76" i="29"/>
  <c r="L76" i="29"/>
  <c r="J76" i="29"/>
  <c r="AP76" i="29" s="1"/>
  <c r="I76" i="29"/>
  <c r="AO76" i="29" s="1"/>
  <c r="H76" i="29"/>
  <c r="AN76" i="29" s="1"/>
  <c r="G76" i="29"/>
  <c r="AM76" i="29" s="1"/>
  <c r="F76" i="29"/>
  <c r="AL76" i="29" s="1"/>
  <c r="E76" i="29"/>
  <c r="D76" i="29"/>
  <c r="C76" i="29"/>
  <c r="B76" i="29"/>
  <c r="Q75" i="29"/>
  <c r="P75" i="29"/>
  <c r="O75" i="29"/>
  <c r="N75" i="29"/>
  <c r="M75" i="29"/>
  <c r="L75" i="29"/>
  <c r="D75" i="29"/>
  <c r="L74" i="29"/>
  <c r="B74" i="29"/>
  <c r="Z68" i="29"/>
  <c r="J68" i="29"/>
  <c r="AP68" i="29" s="1"/>
  <c r="I68" i="29"/>
  <c r="AO68" i="29" s="1"/>
  <c r="H68" i="29"/>
  <c r="AN68" i="29" s="1"/>
  <c r="G68" i="29"/>
  <c r="AM68" i="29" s="1"/>
  <c r="F68" i="29"/>
  <c r="AL68" i="29" s="1"/>
  <c r="E68" i="29"/>
  <c r="D68" i="29"/>
  <c r="C68" i="29"/>
  <c r="B68" i="29"/>
  <c r="Z67" i="29"/>
  <c r="J67" i="29"/>
  <c r="AP67" i="29" s="1"/>
  <c r="I67" i="29"/>
  <c r="AO67" i="29" s="1"/>
  <c r="H67" i="29"/>
  <c r="AN67" i="29" s="1"/>
  <c r="G67" i="29"/>
  <c r="AM67" i="29" s="1"/>
  <c r="F67" i="29"/>
  <c r="AL67" i="29" s="1"/>
  <c r="E67" i="29"/>
  <c r="C67" i="29"/>
  <c r="B67" i="29"/>
  <c r="Z66" i="29"/>
  <c r="J66" i="29"/>
  <c r="AP66" i="29" s="1"/>
  <c r="I66" i="29"/>
  <c r="AO66" i="29" s="1"/>
  <c r="H66" i="29"/>
  <c r="AN66" i="29" s="1"/>
  <c r="G66" i="29"/>
  <c r="AM66" i="29" s="1"/>
  <c r="F66" i="29"/>
  <c r="AL66" i="29" s="1"/>
  <c r="E66" i="29"/>
  <c r="D66" i="29"/>
  <c r="C66" i="29"/>
  <c r="B66" i="29"/>
  <c r="Z65" i="29"/>
  <c r="J65" i="29"/>
  <c r="AP65" i="29" s="1"/>
  <c r="I65" i="29"/>
  <c r="AO65" i="29" s="1"/>
  <c r="H65" i="29"/>
  <c r="AN65" i="29" s="1"/>
  <c r="G65" i="29"/>
  <c r="AM65" i="29" s="1"/>
  <c r="F65" i="29"/>
  <c r="AL65" i="29" s="1"/>
  <c r="E65" i="29"/>
  <c r="D65" i="29"/>
  <c r="C65" i="29"/>
  <c r="B65" i="29"/>
  <c r="Z64" i="29"/>
  <c r="J64" i="29"/>
  <c r="AP64" i="29" s="1"/>
  <c r="I64" i="29"/>
  <c r="AO64" i="29" s="1"/>
  <c r="H64" i="29"/>
  <c r="AN64" i="29" s="1"/>
  <c r="G64" i="29"/>
  <c r="AM64" i="29" s="1"/>
  <c r="F64" i="29"/>
  <c r="AL64" i="29" s="1"/>
  <c r="E64" i="29"/>
  <c r="D64" i="29"/>
  <c r="C64" i="29"/>
  <c r="B64" i="29"/>
  <c r="Z63" i="29"/>
  <c r="J63" i="29"/>
  <c r="AP63" i="29" s="1"/>
  <c r="I63" i="29"/>
  <c r="AO63" i="29" s="1"/>
  <c r="H63" i="29"/>
  <c r="AN63" i="29" s="1"/>
  <c r="G63" i="29"/>
  <c r="AM63" i="29" s="1"/>
  <c r="F63" i="29"/>
  <c r="AL63" i="29" s="1"/>
  <c r="E63" i="29"/>
  <c r="D63" i="29"/>
  <c r="C63" i="29"/>
  <c r="B63" i="29"/>
  <c r="Z62" i="29"/>
  <c r="J62" i="29"/>
  <c r="AP62" i="29" s="1"/>
  <c r="I62" i="29"/>
  <c r="AO62" i="29" s="1"/>
  <c r="H62" i="29"/>
  <c r="AN62" i="29" s="1"/>
  <c r="G62" i="29"/>
  <c r="AM62" i="29" s="1"/>
  <c r="F62" i="29"/>
  <c r="AL62" i="29" s="1"/>
  <c r="E62" i="29"/>
  <c r="D62" i="29"/>
  <c r="C62" i="29"/>
  <c r="B62" i="29"/>
  <c r="Z61" i="29"/>
  <c r="J61" i="29"/>
  <c r="AP61" i="29" s="1"/>
  <c r="I61" i="29"/>
  <c r="AO61" i="29" s="1"/>
  <c r="H61" i="29"/>
  <c r="AN61" i="29" s="1"/>
  <c r="G61" i="29"/>
  <c r="AM61" i="29" s="1"/>
  <c r="F61" i="29"/>
  <c r="AL61" i="29" s="1"/>
  <c r="E61" i="29"/>
  <c r="D61" i="29"/>
  <c r="C61" i="29"/>
  <c r="B61" i="29"/>
  <c r="Z60" i="29"/>
  <c r="J60" i="29"/>
  <c r="AP60" i="29" s="1"/>
  <c r="I60" i="29"/>
  <c r="AO60" i="29" s="1"/>
  <c r="H60" i="29"/>
  <c r="AN60" i="29" s="1"/>
  <c r="G60" i="29"/>
  <c r="AM60" i="29" s="1"/>
  <c r="F60" i="29"/>
  <c r="AL60" i="29" s="1"/>
  <c r="E60" i="29"/>
  <c r="D60" i="29"/>
  <c r="C60" i="29"/>
  <c r="B60" i="29"/>
  <c r="Z59" i="29"/>
  <c r="J59" i="29"/>
  <c r="AP59" i="29" s="1"/>
  <c r="I59" i="29"/>
  <c r="AO59" i="29" s="1"/>
  <c r="H59" i="29"/>
  <c r="AN59" i="29" s="1"/>
  <c r="G59" i="29"/>
  <c r="AM59" i="29" s="1"/>
  <c r="F59" i="29"/>
  <c r="AL59" i="29" s="1"/>
  <c r="E59" i="29"/>
  <c r="D59" i="29"/>
  <c r="C59" i="29"/>
  <c r="B59" i="29"/>
  <c r="Q58" i="29"/>
  <c r="P58" i="29"/>
  <c r="O58" i="29"/>
  <c r="N58" i="29"/>
  <c r="M58" i="29"/>
  <c r="L58" i="29"/>
  <c r="D58" i="29"/>
  <c r="L57" i="29"/>
  <c r="B57" i="29"/>
  <c r="Z51" i="29"/>
  <c r="Q51" i="29"/>
  <c r="P51" i="29"/>
  <c r="O51" i="29"/>
  <c r="N51" i="29"/>
  <c r="M51" i="29"/>
  <c r="L51" i="29"/>
  <c r="J51" i="29"/>
  <c r="AP51" i="29" s="1"/>
  <c r="I51" i="29"/>
  <c r="AO51" i="29" s="1"/>
  <c r="H51" i="29"/>
  <c r="AN51" i="29" s="1"/>
  <c r="G51" i="29"/>
  <c r="AM51" i="29" s="1"/>
  <c r="F51" i="29"/>
  <c r="AL51" i="29" s="1"/>
  <c r="E51" i="29"/>
  <c r="D51" i="29"/>
  <c r="C51" i="29"/>
  <c r="B51" i="29"/>
  <c r="Z50" i="29"/>
  <c r="Q50" i="29"/>
  <c r="P50" i="29"/>
  <c r="O50" i="29"/>
  <c r="N50" i="29"/>
  <c r="M50" i="29"/>
  <c r="L50" i="29"/>
  <c r="J50" i="29"/>
  <c r="AP50" i="29" s="1"/>
  <c r="I50" i="29"/>
  <c r="AO50" i="29" s="1"/>
  <c r="H50" i="29"/>
  <c r="AN50" i="29" s="1"/>
  <c r="G50" i="29"/>
  <c r="AM50" i="29" s="1"/>
  <c r="F50" i="29"/>
  <c r="AL50" i="29" s="1"/>
  <c r="E50" i="29"/>
  <c r="D50" i="29"/>
  <c r="C50" i="29"/>
  <c r="B50" i="29"/>
  <c r="Z49" i="29"/>
  <c r="Q49" i="29"/>
  <c r="P49" i="29"/>
  <c r="O49" i="29"/>
  <c r="N49" i="29"/>
  <c r="M49" i="29"/>
  <c r="L49" i="29"/>
  <c r="J49" i="29"/>
  <c r="AP49" i="29" s="1"/>
  <c r="I49" i="29"/>
  <c r="AO49" i="29" s="1"/>
  <c r="H49" i="29"/>
  <c r="AN49" i="29" s="1"/>
  <c r="G49" i="29"/>
  <c r="AM49" i="29" s="1"/>
  <c r="F49" i="29"/>
  <c r="AL49" i="29" s="1"/>
  <c r="E49" i="29"/>
  <c r="D49" i="29"/>
  <c r="C49" i="29"/>
  <c r="B49" i="29"/>
  <c r="Q48" i="29"/>
  <c r="P48" i="29"/>
  <c r="O48" i="29"/>
  <c r="N48" i="29"/>
  <c r="M48" i="29"/>
  <c r="L48" i="29"/>
  <c r="D48" i="29"/>
  <c r="L47" i="29"/>
  <c r="B47" i="29"/>
  <c r="Z41" i="29"/>
  <c r="Q41" i="29"/>
  <c r="P41" i="29"/>
  <c r="O41" i="29"/>
  <c r="N41" i="29"/>
  <c r="M41" i="29"/>
  <c r="L41" i="29"/>
  <c r="J41" i="29"/>
  <c r="AP41" i="29" s="1"/>
  <c r="I41" i="29"/>
  <c r="AO41" i="29" s="1"/>
  <c r="H41" i="29"/>
  <c r="AN41" i="29" s="1"/>
  <c r="G41" i="29"/>
  <c r="AM41" i="29" s="1"/>
  <c r="F41" i="29"/>
  <c r="AL41" i="29" s="1"/>
  <c r="E41" i="29"/>
  <c r="D41" i="29"/>
  <c r="C41" i="29"/>
  <c r="B41" i="29"/>
  <c r="Z40" i="29"/>
  <c r="Q40" i="29"/>
  <c r="P40" i="29"/>
  <c r="O40" i="29"/>
  <c r="N40" i="29"/>
  <c r="M40" i="29"/>
  <c r="L40" i="29"/>
  <c r="J40" i="29"/>
  <c r="AP40" i="29" s="1"/>
  <c r="I40" i="29"/>
  <c r="AO40" i="29" s="1"/>
  <c r="H40" i="29"/>
  <c r="AN40" i="29" s="1"/>
  <c r="G40" i="29"/>
  <c r="AM40" i="29" s="1"/>
  <c r="F40" i="29"/>
  <c r="AL40" i="29" s="1"/>
  <c r="E40" i="29"/>
  <c r="D40" i="29"/>
  <c r="C40" i="29"/>
  <c r="B40" i="29"/>
  <c r="Z39" i="29"/>
  <c r="Q39" i="29"/>
  <c r="P39" i="29"/>
  <c r="O39" i="29"/>
  <c r="N39" i="29"/>
  <c r="M39" i="29"/>
  <c r="L39" i="29"/>
  <c r="J39" i="29"/>
  <c r="AP39" i="29" s="1"/>
  <c r="I39" i="29"/>
  <c r="AO39" i="29" s="1"/>
  <c r="H39" i="29"/>
  <c r="AN39" i="29" s="1"/>
  <c r="G39" i="29"/>
  <c r="AM39" i="29" s="1"/>
  <c r="F39" i="29"/>
  <c r="AL39" i="29" s="1"/>
  <c r="E39" i="29"/>
  <c r="D39" i="29"/>
  <c r="C39" i="29"/>
  <c r="B39" i="29"/>
  <c r="Q38" i="29"/>
  <c r="P38" i="29"/>
  <c r="O38" i="29"/>
  <c r="N38" i="29"/>
  <c r="M38" i="29"/>
  <c r="L38" i="29"/>
  <c r="D38" i="29"/>
  <c r="L37" i="29"/>
  <c r="B37" i="29"/>
  <c r="Z31" i="29"/>
  <c r="Q31" i="29"/>
  <c r="P31" i="29"/>
  <c r="O31" i="29"/>
  <c r="N31" i="29"/>
  <c r="M31" i="29"/>
  <c r="L31" i="29"/>
  <c r="J31" i="29"/>
  <c r="AP31" i="29" s="1"/>
  <c r="I31" i="29"/>
  <c r="AO31" i="29" s="1"/>
  <c r="H31" i="29"/>
  <c r="AN31" i="29" s="1"/>
  <c r="G31" i="29"/>
  <c r="AM31" i="29" s="1"/>
  <c r="F31" i="29"/>
  <c r="AL31" i="29" s="1"/>
  <c r="E31" i="29"/>
  <c r="D31" i="29"/>
  <c r="C31" i="29"/>
  <c r="B31" i="29"/>
  <c r="Z30" i="29"/>
  <c r="Q30" i="29"/>
  <c r="P30" i="29"/>
  <c r="O30" i="29"/>
  <c r="N30" i="29"/>
  <c r="M30" i="29"/>
  <c r="L30" i="29"/>
  <c r="J30" i="29"/>
  <c r="AP30" i="29" s="1"/>
  <c r="I30" i="29"/>
  <c r="AO30" i="29" s="1"/>
  <c r="H30" i="29"/>
  <c r="AN30" i="29" s="1"/>
  <c r="G30" i="29"/>
  <c r="AM30" i="29" s="1"/>
  <c r="F30" i="29"/>
  <c r="AL30" i="29" s="1"/>
  <c r="E30" i="29"/>
  <c r="D30" i="29"/>
  <c r="C30" i="29"/>
  <c r="B30" i="29"/>
  <c r="Z29" i="29"/>
  <c r="Q29" i="29"/>
  <c r="P29" i="29"/>
  <c r="O29" i="29"/>
  <c r="N29" i="29"/>
  <c r="M29" i="29"/>
  <c r="J29" i="29"/>
  <c r="AP29" i="29" s="1"/>
  <c r="I29" i="29"/>
  <c r="AO29" i="29" s="1"/>
  <c r="H29" i="29"/>
  <c r="AN29" i="29" s="1"/>
  <c r="G29" i="29"/>
  <c r="AM29" i="29" s="1"/>
  <c r="F29" i="29"/>
  <c r="AL29" i="29" s="1"/>
  <c r="E29" i="29"/>
  <c r="D29" i="29"/>
  <c r="C29" i="29"/>
  <c r="B29" i="29"/>
  <c r="Q28" i="29"/>
  <c r="P28" i="29"/>
  <c r="O28" i="29"/>
  <c r="N28" i="29"/>
  <c r="M28" i="29"/>
  <c r="L28" i="29"/>
  <c r="D28" i="29"/>
  <c r="S83" i="29"/>
  <c r="L27" i="29"/>
  <c r="B27" i="29"/>
  <c r="Z21" i="29"/>
  <c r="Q21" i="29"/>
  <c r="P21" i="29"/>
  <c r="O21" i="29"/>
  <c r="N21" i="29"/>
  <c r="M21" i="29"/>
  <c r="L21" i="29"/>
  <c r="J21" i="29"/>
  <c r="AP21" i="29" s="1"/>
  <c r="I21" i="29"/>
  <c r="AO21" i="29" s="1"/>
  <c r="H21" i="29"/>
  <c r="AN21" i="29" s="1"/>
  <c r="G21" i="29"/>
  <c r="AM21" i="29" s="1"/>
  <c r="F21" i="29"/>
  <c r="AL21" i="29" s="1"/>
  <c r="E21" i="29"/>
  <c r="D21" i="29"/>
  <c r="C21" i="29"/>
  <c r="B21" i="29"/>
  <c r="Z20" i="29"/>
  <c r="Q20" i="29"/>
  <c r="P20" i="29"/>
  <c r="O20" i="29"/>
  <c r="N20" i="29"/>
  <c r="M20" i="29"/>
  <c r="L20" i="29"/>
  <c r="J20" i="29"/>
  <c r="AP20" i="29" s="1"/>
  <c r="I20" i="29"/>
  <c r="AO20" i="29" s="1"/>
  <c r="H20" i="29"/>
  <c r="AN20" i="29" s="1"/>
  <c r="G20" i="29"/>
  <c r="AM20" i="29" s="1"/>
  <c r="F20" i="29"/>
  <c r="AL20" i="29" s="1"/>
  <c r="E20" i="29"/>
  <c r="D20" i="29"/>
  <c r="C20" i="29"/>
  <c r="B20" i="29"/>
  <c r="Z19" i="29"/>
  <c r="Q19" i="29"/>
  <c r="P19" i="29"/>
  <c r="O19" i="29"/>
  <c r="N19" i="29"/>
  <c r="M19" i="29"/>
  <c r="L19" i="29"/>
  <c r="J19" i="29"/>
  <c r="AP19" i="29" s="1"/>
  <c r="I19" i="29"/>
  <c r="AO19" i="29" s="1"/>
  <c r="H19" i="29"/>
  <c r="AN19" i="29" s="1"/>
  <c r="G19" i="29"/>
  <c r="AM19" i="29" s="1"/>
  <c r="F19" i="29"/>
  <c r="AL19" i="29" s="1"/>
  <c r="E19" i="29"/>
  <c r="D19" i="29"/>
  <c r="C19" i="29"/>
  <c r="B19" i="29"/>
  <c r="Z18" i="29"/>
  <c r="Q18" i="29"/>
  <c r="P18" i="29"/>
  <c r="O18" i="29"/>
  <c r="N18" i="29"/>
  <c r="M18" i="29"/>
  <c r="L18" i="29"/>
  <c r="J18" i="29"/>
  <c r="AP18" i="29" s="1"/>
  <c r="I18" i="29"/>
  <c r="AO18" i="29" s="1"/>
  <c r="H18" i="29"/>
  <c r="AN18" i="29" s="1"/>
  <c r="G18" i="29"/>
  <c r="AM18" i="29" s="1"/>
  <c r="F18" i="29"/>
  <c r="AL18" i="29" s="1"/>
  <c r="E18" i="29"/>
  <c r="D18" i="29"/>
  <c r="C18" i="29"/>
  <c r="B18" i="29"/>
  <c r="Z17" i="29"/>
  <c r="Q17" i="29"/>
  <c r="P17" i="29"/>
  <c r="O17" i="29"/>
  <c r="N17" i="29"/>
  <c r="M17" i="29"/>
  <c r="L17" i="29"/>
  <c r="J17" i="29"/>
  <c r="AP17" i="29" s="1"/>
  <c r="I17" i="29"/>
  <c r="AO17" i="29" s="1"/>
  <c r="H17" i="29"/>
  <c r="AN17" i="29" s="1"/>
  <c r="G17" i="29"/>
  <c r="AM17" i="29" s="1"/>
  <c r="F17" i="29"/>
  <c r="AL17" i="29" s="1"/>
  <c r="E17" i="29"/>
  <c r="D17" i="29"/>
  <c r="C17" i="29"/>
  <c r="B17" i="29"/>
  <c r="Z16" i="29"/>
  <c r="Q16" i="29"/>
  <c r="P16" i="29"/>
  <c r="O16" i="29"/>
  <c r="N16" i="29"/>
  <c r="M16" i="29"/>
  <c r="L16" i="29"/>
  <c r="J16" i="29"/>
  <c r="AP16" i="29" s="1"/>
  <c r="I16" i="29"/>
  <c r="AO16" i="29" s="1"/>
  <c r="H16" i="29"/>
  <c r="AN16" i="29" s="1"/>
  <c r="G16" i="29"/>
  <c r="AM16" i="29" s="1"/>
  <c r="F16" i="29"/>
  <c r="AL16" i="29" s="1"/>
  <c r="E16" i="29"/>
  <c r="D16" i="29"/>
  <c r="C16" i="29"/>
  <c r="B16" i="29"/>
  <c r="Z15" i="29"/>
  <c r="Q15" i="29"/>
  <c r="P15" i="29"/>
  <c r="O15" i="29"/>
  <c r="N15" i="29"/>
  <c r="M15" i="29"/>
  <c r="L15" i="29"/>
  <c r="J15" i="29"/>
  <c r="AP15" i="29" s="1"/>
  <c r="I15" i="29"/>
  <c r="AO15" i="29" s="1"/>
  <c r="H15" i="29"/>
  <c r="AN15" i="29" s="1"/>
  <c r="G15" i="29"/>
  <c r="AM15" i="29" s="1"/>
  <c r="F15" i="29"/>
  <c r="AL15" i="29" s="1"/>
  <c r="E15" i="29"/>
  <c r="D15" i="29"/>
  <c r="C15" i="29"/>
  <c r="B15" i="29"/>
  <c r="Z14" i="29"/>
  <c r="Q14" i="29"/>
  <c r="P14" i="29"/>
  <c r="O14" i="29"/>
  <c r="N14" i="29"/>
  <c r="M14" i="29"/>
  <c r="L14" i="29"/>
  <c r="J14" i="29"/>
  <c r="AP14" i="29" s="1"/>
  <c r="I14" i="29"/>
  <c r="AO14" i="29" s="1"/>
  <c r="H14" i="29"/>
  <c r="AN14" i="29" s="1"/>
  <c r="G14" i="29"/>
  <c r="AM14" i="29" s="1"/>
  <c r="F14" i="29"/>
  <c r="AL14" i="29" s="1"/>
  <c r="E14" i="29"/>
  <c r="D14" i="29"/>
  <c r="C14" i="29"/>
  <c r="B14" i="29"/>
  <c r="Z13" i="29"/>
  <c r="Q13" i="29"/>
  <c r="P13" i="29"/>
  <c r="O13" i="29"/>
  <c r="N13" i="29"/>
  <c r="M13" i="29"/>
  <c r="L13" i="29"/>
  <c r="J13" i="29"/>
  <c r="I13" i="29"/>
  <c r="H13" i="29"/>
  <c r="AN13" i="29" s="1"/>
  <c r="G13" i="29"/>
  <c r="AM13" i="29" s="1"/>
  <c r="F13" i="29"/>
  <c r="AL13" i="29" s="1"/>
  <c r="E13" i="29"/>
  <c r="D13" i="29"/>
  <c r="C13" i="29"/>
  <c r="B13" i="29"/>
  <c r="F11" i="29"/>
  <c r="F27" i="29" s="1"/>
  <c r="B11" i="29"/>
  <c r="V8" i="29"/>
  <c r="E8" i="64" s="1"/>
  <c r="F8" i="29"/>
  <c r="F9" i="64" l="1"/>
  <c r="G9" i="64"/>
  <c r="J9" i="64"/>
  <c r="J71" i="64" s="1"/>
  <c r="J48" i="64" s="1"/>
  <c r="K9" i="64"/>
  <c r="K71" i="64" s="1"/>
  <c r="K48" i="64" s="1"/>
  <c r="L9" i="64"/>
  <c r="L71" i="64" s="1"/>
  <c r="L48" i="64" s="1"/>
  <c r="M9" i="64"/>
  <c r="M71" i="64" s="1"/>
  <c r="M48" i="64" s="1"/>
  <c r="N9" i="64"/>
  <c r="N71" i="64" s="1"/>
  <c r="N48" i="64" s="1"/>
  <c r="AQ9" i="64"/>
  <c r="P8" i="64"/>
  <c r="Q8" i="64"/>
  <c r="R8" i="64"/>
  <c r="R70" i="64" s="1"/>
  <c r="R47" i="64" s="1"/>
  <c r="AM8" i="64"/>
  <c r="AM70" i="64" s="1"/>
  <c r="AM47" i="64" s="1"/>
  <c r="AN8" i="64"/>
  <c r="AO8" i="64"/>
  <c r="AO70" i="64" s="1"/>
  <c r="AO47" i="64" s="1"/>
  <c r="AP8" i="64"/>
  <c r="AP70" i="64" s="1"/>
  <c r="AP47" i="64" s="1"/>
  <c r="AQ8" i="64"/>
  <c r="AQ70" i="64" s="1"/>
  <c r="AQ47" i="64" s="1"/>
  <c r="T8" i="64"/>
  <c r="T70" i="64" s="1"/>
  <c r="T47" i="64" s="1"/>
  <c r="U8" i="64"/>
  <c r="U70" i="64" s="1"/>
  <c r="U47" i="64" s="1"/>
  <c r="V8" i="64"/>
  <c r="V70" i="64" s="1"/>
  <c r="V47" i="64" s="1"/>
  <c r="AK8" i="64"/>
  <c r="AG8" i="64"/>
  <c r="AC8" i="64"/>
  <c r="AH8" i="64"/>
  <c r="AD8" i="64"/>
  <c r="AJ8" i="64"/>
  <c r="AF8" i="64"/>
  <c r="AB8" i="64"/>
  <c r="AI8" i="64"/>
  <c r="AE8" i="64"/>
  <c r="P9" i="64"/>
  <c r="P71" i="64" s="1"/>
  <c r="P48" i="64" s="1"/>
  <c r="Q9" i="64"/>
  <c r="Q71" i="64" s="1"/>
  <c r="Q48" i="64" s="1"/>
  <c r="R9" i="64"/>
  <c r="R71" i="64" s="1"/>
  <c r="R48" i="64" s="1"/>
  <c r="P72" i="64"/>
  <c r="P49" i="64" s="1"/>
  <c r="Q72" i="64"/>
  <c r="Q49" i="64" s="1"/>
  <c r="R72" i="64"/>
  <c r="R49" i="64" s="1"/>
  <c r="L75" i="64"/>
  <c r="L52" i="64" s="1"/>
  <c r="Q75" i="64"/>
  <c r="Q52" i="64" s="1"/>
  <c r="X8" i="64"/>
  <c r="X70" i="64" s="1"/>
  <c r="X47" i="64" s="1"/>
  <c r="Y8" i="64"/>
  <c r="Y70" i="64" s="1"/>
  <c r="Y47" i="64" s="1"/>
  <c r="Z8" i="64"/>
  <c r="T9" i="64"/>
  <c r="T71" i="64" s="1"/>
  <c r="T48" i="64" s="1"/>
  <c r="U9" i="64"/>
  <c r="U71" i="64" s="1"/>
  <c r="U48" i="64" s="1"/>
  <c r="V9" i="64"/>
  <c r="V71" i="64" s="1"/>
  <c r="V48" i="64" s="1"/>
  <c r="AJ9" i="64"/>
  <c r="AF9" i="64"/>
  <c r="AB9" i="64"/>
  <c r="AK9" i="64"/>
  <c r="AC9" i="64"/>
  <c r="AI9" i="64"/>
  <c r="AE9" i="64"/>
  <c r="AH9" i="64"/>
  <c r="AD9" i="64"/>
  <c r="AG9" i="64"/>
  <c r="T72" i="64"/>
  <c r="T49" i="64" s="1"/>
  <c r="U72" i="64"/>
  <c r="U49" i="64" s="1"/>
  <c r="V72" i="64"/>
  <c r="V49" i="64" s="1"/>
  <c r="AM72" i="64"/>
  <c r="AM49" i="64" s="1"/>
  <c r="AN72" i="64"/>
  <c r="AN49" i="64" s="1"/>
  <c r="H73" i="64"/>
  <c r="H50" i="64" s="1"/>
  <c r="I73" i="64"/>
  <c r="I50" i="64" s="1"/>
  <c r="J73" i="64"/>
  <c r="J50" i="64" s="1"/>
  <c r="K73" i="64"/>
  <c r="K50" i="64" s="1"/>
  <c r="L73" i="64"/>
  <c r="L50" i="64" s="1"/>
  <c r="N73" i="64"/>
  <c r="N50" i="64" s="1"/>
  <c r="X74" i="64"/>
  <c r="X51" i="64" s="1"/>
  <c r="Y74" i="64"/>
  <c r="Y51" i="64" s="1"/>
  <c r="Z74" i="64"/>
  <c r="Z51" i="64" s="1"/>
  <c r="T75" i="64"/>
  <c r="T52" i="64" s="1"/>
  <c r="AN75" i="64"/>
  <c r="AN52" i="64" s="1"/>
  <c r="AO75" i="64"/>
  <c r="AO52" i="64" s="1"/>
  <c r="AP75" i="64"/>
  <c r="AP52" i="64" s="1"/>
  <c r="AQ75" i="64"/>
  <c r="AQ52" i="64" s="1"/>
  <c r="F8" i="64"/>
  <c r="H8" i="64"/>
  <c r="H70" i="64" s="1"/>
  <c r="H47" i="64" s="1"/>
  <c r="I8" i="64"/>
  <c r="I70" i="64" s="1"/>
  <c r="I47" i="64" s="1"/>
  <c r="J8" i="64"/>
  <c r="J70" i="64" s="1"/>
  <c r="J47" i="64" s="1"/>
  <c r="K8" i="64"/>
  <c r="K70" i="64" s="1"/>
  <c r="K47" i="64" s="1"/>
  <c r="L8" i="64"/>
  <c r="L70" i="64" s="1"/>
  <c r="L47" i="64" s="1"/>
  <c r="M8" i="64"/>
  <c r="M70" i="64" s="1"/>
  <c r="M47" i="64" s="1"/>
  <c r="N8" i="64"/>
  <c r="N70" i="64" s="1"/>
  <c r="N47" i="64" s="1"/>
  <c r="X9" i="64"/>
  <c r="X71" i="64" s="1"/>
  <c r="X48" i="64" s="1"/>
  <c r="Y9" i="64"/>
  <c r="Y71" i="64" s="1"/>
  <c r="Y48" i="64" s="1"/>
  <c r="Z9" i="64"/>
  <c r="Z71" i="64" s="1"/>
  <c r="Z48" i="64" s="1"/>
  <c r="Q73" i="64"/>
  <c r="Q50" i="64" s="1"/>
  <c r="R73" i="64"/>
  <c r="R50" i="64" s="1"/>
  <c r="AM73" i="64"/>
  <c r="AM50" i="64" s="1"/>
  <c r="AN73" i="64"/>
  <c r="AN50" i="64" s="1"/>
  <c r="AP73" i="64"/>
  <c r="AP50" i="64" s="1"/>
  <c r="H74" i="64"/>
  <c r="H51" i="64" s="1"/>
  <c r="I74" i="64"/>
  <c r="I51" i="64" s="1"/>
  <c r="J74" i="64"/>
  <c r="J51" i="64" s="1"/>
  <c r="L74" i="64"/>
  <c r="L51" i="64" s="1"/>
  <c r="M74" i="64"/>
  <c r="M51" i="64" s="1"/>
  <c r="N74" i="64"/>
  <c r="N51" i="64" s="1"/>
  <c r="H75" i="64"/>
  <c r="H52" i="64" s="1"/>
  <c r="I75" i="64"/>
  <c r="I52" i="64" s="1"/>
  <c r="J75" i="64"/>
  <c r="J52" i="64" s="1"/>
  <c r="K75" i="64"/>
  <c r="K52" i="64" s="1"/>
  <c r="M75" i="64"/>
  <c r="M52" i="64" s="1"/>
  <c r="N75" i="64"/>
  <c r="N52" i="64" s="1"/>
  <c r="P75" i="64"/>
  <c r="P52" i="64" s="1"/>
  <c r="R75" i="64"/>
  <c r="R52" i="64" s="1"/>
  <c r="U75" i="64"/>
  <c r="U52" i="64" s="1"/>
  <c r="V75" i="64"/>
  <c r="V52" i="64" s="1"/>
  <c r="AM75" i="64"/>
  <c r="AM52" i="64" s="1"/>
  <c r="X75" i="64"/>
  <c r="X52" i="64" s="1"/>
  <c r="Y75" i="64"/>
  <c r="Y52" i="64" s="1"/>
  <c r="Z75" i="64"/>
  <c r="Z52" i="64" s="1"/>
  <c r="P74" i="64"/>
  <c r="P51" i="64" s="1"/>
  <c r="Q74" i="64"/>
  <c r="Q51" i="64" s="1"/>
  <c r="R74" i="64"/>
  <c r="R51" i="64" s="1"/>
  <c r="T74" i="64"/>
  <c r="T51" i="64" s="1"/>
  <c r="U74" i="64"/>
  <c r="U51" i="64" s="1"/>
  <c r="AM74" i="64"/>
  <c r="AM51" i="64" s="1"/>
  <c r="AN74" i="64"/>
  <c r="AN51" i="64" s="1"/>
  <c r="AO74" i="64"/>
  <c r="AO51" i="64" s="1"/>
  <c r="AP74" i="64"/>
  <c r="AP51" i="64" s="1"/>
  <c r="AQ74" i="64"/>
  <c r="AQ51" i="64" s="1"/>
  <c r="K74" i="64"/>
  <c r="K51" i="64"/>
  <c r="M73" i="64"/>
  <c r="M50" i="64" s="1"/>
  <c r="P73" i="64"/>
  <c r="P50" i="64" s="1"/>
  <c r="AO73" i="64"/>
  <c r="AO50" i="64" s="1"/>
  <c r="T73" i="64"/>
  <c r="T50" i="64" s="1"/>
  <c r="U73" i="64"/>
  <c r="U50" i="64" s="1"/>
  <c r="V73" i="64"/>
  <c r="V50" i="64" s="1"/>
  <c r="X73" i="64"/>
  <c r="X50" i="64" s="1"/>
  <c r="Y73" i="64"/>
  <c r="Y50" i="64" s="1"/>
  <c r="Z73" i="64"/>
  <c r="Z50" i="64" s="1"/>
  <c r="AM71" i="64"/>
  <c r="AM48" i="64" s="1"/>
  <c r="AN71" i="64"/>
  <c r="AN48" i="64" s="1"/>
  <c r="AO71" i="64"/>
  <c r="AO48" i="64" s="1"/>
  <c r="AP71" i="64"/>
  <c r="AP48" i="64" s="1"/>
  <c r="AQ71" i="64"/>
  <c r="AQ48" i="64" s="1"/>
  <c r="I71" i="64"/>
  <c r="I48" i="64" s="1"/>
  <c r="H71" i="64"/>
  <c r="H48" i="64" s="1"/>
  <c r="P70" i="64"/>
  <c r="P47" i="64" s="1"/>
  <c r="Q70" i="64"/>
  <c r="Q47" i="64" s="1"/>
  <c r="AN70" i="64"/>
  <c r="AN47" i="64" s="1"/>
  <c r="Z70" i="64"/>
  <c r="Z47" i="64" s="1"/>
  <c r="X72" i="64"/>
  <c r="X49" i="64" s="1"/>
  <c r="Y72" i="64"/>
  <c r="Y49" i="64" s="1"/>
  <c r="Z72" i="64"/>
  <c r="Z49" i="64" s="1"/>
  <c r="H72" i="64"/>
  <c r="H49" i="64" s="1"/>
  <c r="M72" i="64"/>
  <c r="M49" i="64" s="1"/>
  <c r="N72" i="64"/>
  <c r="N49" i="64" s="1"/>
  <c r="I72" i="64"/>
  <c r="I49" i="64" s="1"/>
  <c r="AO72" i="64"/>
  <c r="AO49" i="64" s="1"/>
  <c r="AP72" i="64"/>
  <c r="AP49" i="64" s="1"/>
  <c r="AQ72" i="64"/>
  <c r="AQ49" i="64" s="1"/>
  <c r="L72" i="64"/>
  <c r="L49" i="64" s="1"/>
  <c r="J72" i="64"/>
  <c r="J49" i="64" s="1"/>
  <c r="K72" i="64"/>
  <c r="K49" i="64" s="1"/>
  <c r="F47" i="30"/>
  <c r="E8" i="27"/>
  <c r="E9" i="27"/>
  <c r="H45" i="27"/>
  <c r="L45" i="27"/>
  <c r="I45" i="27"/>
  <c r="M45" i="27"/>
  <c r="J45" i="27"/>
  <c r="K45" i="27"/>
  <c r="N45" i="27"/>
  <c r="AM47" i="27"/>
  <c r="AP47" i="27"/>
  <c r="AO47" i="27"/>
  <c r="AN47" i="27"/>
  <c r="AQ47" i="27"/>
  <c r="P9" i="27"/>
  <c r="P44" i="27" s="1"/>
  <c r="Q9" i="27"/>
  <c r="Q44" i="27" s="1"/>
  <c r="R9" i="27"/>
  <c r="R44" i="27" s="1"/>
  <c r="U8" i="27"/>
  <c r="U43" i="27" s="1"/>
  <c r="T8" i="27"/>
  <c r="T43" i="27" s="1"/>
  <c r="V8" i="27"/>
  <c r="V43" i="27" s="1"/>
  <c r="Z8" i="27"/>
  <c r="Z43" i="27" s="1"/>
  <c r="Y8" i="27"/>
  <c r="Y43" i="27" s="1"/>
  <c r="X8" i="27"/>
  <c r="X43" i="27" s="1"/>
  <c r="AC8" i="27"/>
  <c r="AC43" i="27" s="1"/>
  <c r="AB8" i="27"/>
  <c r="AB43" i="27" s="1"/>
  <c r="AG8" i="27"/>
  <c r="AG43" i="27" s="1"/>
  <c r="AK8" i="27"/>
  <c r="AD8" i="27"/>
  <c r="AH8" i="27"/>
  <c r="AH43" i="27" s="1"/>
  <c r="AI8" i="27"/>
  <c r="AI43" i="27" s="1"/>
  <c r="AE8" i="27"/>
  <c r="AJ8" i="27"/>
  <c r="AF8" i="27"/>
  <c r="AF43" i="27" s="1"/>
  <c r="AB9" i="27"/>
  <c r="AB44" i="27" s="1"/>
  <c r="AF9" i="27"/>
  <c r="AC9" i="27"/>
  <c r="AC44" i="27" s="1"/>
  <c r="AJ9" i="27"/>
  <c r="AD9" i="27"/>
  <c r="AG9" i="27"/>
  <c r="AG44" i="27" s="1"/>
  <c r="AK9" i="27"/>
  <c r="AE9" i="27"/>
  <c r="AH9" i="27"/>
  <c r="AH44" i="27" s="1"/>
  <c r="AI9" i="27"/>
  <c r="AI44" i="27" s="1"/>
  <c r="Q45" i="27"/>
  <c r="R45" i="27"/>
  <c r="P45" i="27"/>
  <c r="AO45" i="27"/>
  <c r="AN45" i="27"/>
  <c r="AQ45" i="27"/>
  <c r="AM45" i="27"/>
  <c r="AP45" i="27"/>
  <c r="Y46" i="27"/>
  <c r="X46" i="27"/>
  <c r="Z46" i="27"/>
  <c r="AP48" i="27"/>
  <c r="AO48" i="27"/>
  <c r="AN48" i="27"/>
  <c r="AQ48" i="27"/>
  <c r="AM48" i="27"/>
  <c r="AO82" i="29"/>
  <c r="P8" i="27"/>
  <c r="P43" i="27" s="1"/>
  <c r="R8" i="27"/>
  <c r="R43" i="27" s="1"/>
  <c r="Q8" i="27"/>
  <c r="Q43" i="27" s="1"/>
  <c r="AO8" i="27"/>
  <c r="AO43" i="27" s="1"/>
  <c r="AN8" i="27"/>
  <c r="AN43" i="27" s="1"/>
  <c r="AQ8" i="27"/>
  <c r="AQ43" i="27" s="1"/>
  <c r="AM8" i="27"/>
  <c r="AM43" i="27" s="1"/>
  <c r="AP8" i="27"/>
  <c r="AP43" i="27" s="1"/>
  <c r="AD46" i="27"/>
  <c r="AC46" i="27"/>
  <c r="AH46" i="27"/>
  <c r="AE46" i="27"/>
  <c r="AI46" i="27"/>
  <c r="AF46" i="27"/>
  <c r="AB46" i="27"/>
  <c r="AG46" i="27"/>
  <c r="U47" i="27"/>
  <c r="T47" i="27"/>
  <c r="V47" i="27"/>
  <c r="AC47" i="27"/>
  <c r="AD47" i="27"/>
  <c r="AG47" i="27"/>
  <c r="AE47" i="27"/>
  <c r="AH47" i="27"/>
  <c r="AF47" i="27"/>
  <c r="AI47" i="27"/>
  <c r="F8" i="27"/>
  <c r="J8" i="27"/>
  <c r="J43" i="27" s="1"/>
  <c r="N8" i="27"/>
  <c r="N43" i="27" s="1"/>
  <c r="G8" i="27"/>
  <c r="K8" i="27"/>
  <c r="K43" i="27" s="1"/>
  <c r="L8" i="27"/>
  <c r="L43" i="27" s="1"/>
  <c r="M8" i="27"/>
  <c r="M43" i="27" s="1"/>
  <c r="H8" i="27"/>
  <c r="H43" i="27" s="1"/>
  <c r="I8" i="27"/>
  <c r="I43" i="27" s="1"/>
  <c r="I9" i="27"/>
  <c r="I44" i="27" s="1"/>
  <c r="M9" i="27"/>
  <c r="M44" i="27" s="1"/>
  <c r="F9" i="27"/>
  <c r="J9" i="27"/>
  <c r="J44" i="27" s="1"/>
  <c r="N9" i="27"/>
  <c r="N44" i="27" s="1"/>
  <c r="K9" i="27"/>
  <c r="K44" i="27" s="1"/>
  <c r="L9" i="27"/>
  <c r="L44" i="27" s="1"/>
  <c r="G9" i="27"/>
  <c r="H9" i="27"/>
  <c r="H44" i="27" s="1"/>
  <c r="AQ9" i="27"/>
  <c r="AQ44" i="27" s="1"/>
  <c r="AM9" i="27"/>
  <c r="AM44" i="27" s="1"/>
  <c r="AP9" i="27"/>
  <c r="AP44" i="27" s="1"/>
  <c r="AO9" i="27"/>
  <c r="AO44" i="27" s="1"/>
  <c r="AN9" i="27"/>
  <c r="AN44" i="27" s="1"/>
  <c r="AN82" i="30"/>
  <c r="V9" i="27"/>
  <c r="V44" i="27" s="1"/>
  <c r="U9" i="27"/>
  <c r="U44" i="27" s="1"/>
  <c r="T9" i="27"/>
  <c r="T44" i="27" s="1"/>
  <c r="X9" i="27"/>
  <c r="X44" i="27" s="1"/>
  <c r="Y9" i="27"/>
  <c r="Y44" i="27" s="1"/>
  <c r="Z9" i="27"/>
  <c r="Z44" i="27" s="1"/>
  <c r="T45" i="27"/>
  <c r="U45" i="27"/>
  <c r="V45" i="27"/>
  <c r="X45" i="27"/>
  <c r="Y45" i="27"/>
  <c r="Z45" i="27"/>
  <c r="AE45" i="27"/>
  <c r="AC45" i="27"/>
  <c r="AI45" i="27"/>
  <c r="AD45" i="27"/>
  <c r="AG45" i="27"/>
  <c r="AF45" i="27"/>
  <c r="AB45" i="27"/>
  <c r="AH45" i="27"/>
  <c r="K46" i="27"/>
  <c r="H46" i="27"/>
  <c r="L46" i="27"/>
  <c r="I46" i="27"/>
  <c r="J46" i="27"/>
  <c r="N46" i="27"/>
  <c r="M46" i="27"/>
  <c r="I48" i="27"/>
  <c r="M48" i="27"/>
  <c r="J48" i="27"/>
  <c r="N48" i="27"/>
  <c r="H48" i="27"/>
  <c r="L48" i="27"/>
  <c r="K48" i="27"/>
  <c r="R46" i="27"/>
  <c r="P46" i="27"/>
  <c r="Q46" i="27"/>
  <c r="T46" i="27"/>
  <c r="V46" i="27"/>
  <c r="U46" i="27"/>
  <c r="AQ46" i="27"/>
  <c r="AM46" i="27"/>
  <c r="AP46" i="27"/>
  <c r="AO46" i="27"/>
  <c r="AN46" i="27"/>
  <c r="Z48" i="27"/>
  <c r="X48" i="27"/>
  <c r="Y48" i="27"/>
  <c r="J47" i="27"/>
  <c r="N47" i="27"/>
  <c r="K47" i="27"/>
  <c r="H47" i="27"/>
  <c r="I47" i="27"/>
  <c r="L47" i="27"/>
  <c r="M47" i="27"/>
  <c r="P47" i="27"/>
  <c r="Q47" i="27"/>
  <c r="R47" i="27"/>
  <c r="Z47" i="27"/>
  <c r="X47" i="27"/>
  <c r="Y47" i="27"/>
  <c r="P48" i="27"/>
  <c r="Q48" i="27"/>
  <c r="R48" i="27"/>
  <c r="V48" i="27"/>
  <c r="U48" i="27"/>
  <c r="T48" i="27"/>
  <c r="AB48" i="27"/>
  <c r="AF48" i="27"/>
  <c r="AD48" i="27"/>
  <c r="AE48" i="27"/>
  <c r="AG48" i="27"/>
  <c r="AH48" i="27"/>
  <c r="AI48" i="27"/>
  <c r="AC48" i="27"/>
  <c r="L83" i="29"/>
  <c r="L83" i="30"/>
  <c r="Q83" i="29"/>
  <c r="N83" i="30"/>
  <c r="Q83" i="30"/>
  <c r="O83" i="30"/>
  <c r="M83" i="30"/>
  <c r="P83" i="30"/>
  <c r="N83" i="29"/>
  <c r="O83" i="29"/>
  <c r="P83" i="29"/>
  <c r="M83" i="29"/>
  <c r="AL82" i="30"/>
  <c r="AM82" i="30"/>
  <c r="AP82" i="30"/>
  <c r="AO82" i="30"/>
  <c r="F37" i="30"/>
  <c r="AP13" i="30"/>
  <c r="F74" i="30"/>
  <c r="F27" i="30"/>
  <c r="AL13" i="30"/>
  <c r="AM82" i="29"/>
  <c r="AN82" i="29"/>
  <c r="AP82" i="29"/>
  <c r="AL82" i="29"/>
  <c r="F47" i="29"/>
  <c r="F57" i="29"/>
  <c r="AO13" i="29"/>
  <c r="F37" i="29"/>
  <c r="AP13" i="29"/>
  <c r="F74" i="29"/>
  <c r="F11" i="20"/>
  <c r="AQ73" i="64" l="1"/>
  <c r="AQ50" i="64" s="1"/>
  <c r="AK75" i="64"/>
  <c r="AK52" i="64"/>
  <c r="AC72" i="64"/>
  <c r="AC49" i="64"/>
  <c r="AK73" i="64"/>
  <c r="AK50" i="64"/>
  <c r="AB70" i="64"/>
  <c r="AB47" i="64"/>
  <c r="AE75" i="64"/>
  <c r="AE52" i="64"/>
  <c r="AF75" i="64"/>
  <c r="AF52" i="64"/>
  <c r="AF71" i="64"/>
  <c r="AF48" i="64"/>
  <c r="AE50" i="64"/>
  <c r="AE73" i="64"/>
  <c r="AD73" i="64"/>
  <c r="AD50" i="64"/>
  <c r="AB74" i="64"/>
  <c r="AB51" i="64"/>
  <c r="AC74" i="64"/>
  <c r="AC51" i="64"/>
  <c r="AF47" i="64"/>
  <c r="AF70" i="64"/>
  <c r="AC70" i="64"/>
  <c r="AC47" i="64"/>
  <c r="AB71" i="64"/>
  <c r="AB48" i="64"/>
  <c r="AJ73" i="64"/>
  <c r="AJ50" i="64"/>
  <c r="AD75" i="64"/>
  <c r="AD52" i="64"/>
  <c r="AJ75" i="64"/>
  <c r="AJ52" i="64"/>
  <c r="AK72" i="64"/>
  <c r="AK49" i="64"/>
  <c r="AJ72" i="64"/>
  <c r="AJ49" i="64"/>
  <c r="AD71" i="64"/>
  <c r="AD48" i="64"/>
  <c r="AC71" i="64"/>
  <c r="AC48" i="64"/>
  <c r="AJ71" i="64"/>
  <c r="AJ48" i="64"/>
  <c r="AB73" i="64"/>
  <c r="AB50" i="64"/>
  <c r="AC73" i="64"/>
  <c r="AC50" i="64"/>
  <c r="AD74" i="64"/>
  <c r="AD51" i="64"/>
  <c r="AF74" i="64"/>
  <c r="AF51" i="64"/>
  <c r="AE70" i="64"/>
  <c r="AE47" i="64"/>
  <c r="AJ70" i="64"/>
  <c r="AJ47" i="64"/>
  <c r="AB75" i="64"/>
  <c r="AB52" i="64"/>
  <c r="AD72" i="64"/>
  <c r="AD49" i="64"/>
  <c r="AE71" i="64"/>
  <c r="AE48" i="64"/>
  <c r="AC75" i="64"/>
  <c r="AC52" i="64"/>
  <c r="AB72" i="64"/>
  <c r="AB49" i="64"/>
  <c r="AF72" i="64"/>
  <c r="AF49" i="64"/>
  <c r="AE72" i="64"/>
  <c r="AE49" i="64"/>
  <c r="AK71" i="64"/>
  <c r="AK48" i="64"/>
  <c r="AF73" i="64"/>
  <c r="AF50" i="64"/>
  <c r="AE74" i="64"/>
  <c r="AE51" i="64"/>
  <c r="AJ74" i="64"/>
  <c r="AJ51" i="64"/>
  <c r="AK74" i="64"/>
  <c r="AK51" i="64"/>
  <c r="AD70" i="64"/>
  <c r="AD47" i="64"/>
  <c r="AK70" i="64"/>
  <c r="AK47" i="64"/>
  <c r="AJ66" i="27"/>
  <c r="AJ43" i="27" s="1"/>
  <c r="AK66" i="27"/>
  <c r="AK43" i="27" s="1"/>
  <c r="AK67" i="27"/>
  <c r="AK44" i="27" s="1"/>
  <c r="AJ67" i="27"/>
  <c r="AJ44" i="27" s="1"/>
  <c r="AJ45" i="27"/>
  <c r="AJ68" i="27"/>
  <c r="AK45" i="27"/>
  <c r="AK68" i="27"/>
  <c r="AK69" i="27"/>
  <c r="AK46" i="27"/>
  <c r="AJ69" i="27"/>
  <c r="AJ46" i="27"/>
  <c r="AJ70" i="27"/>
  <c r="AJ47" i="27" s="1"/>
  <c r="AK70" i="27"/>
  <c r="AK47" i="27"/>
  <c r="AK71" i="27"/>
  <c r="AK48" i="27"/>
  <c r="AJ48" i="27"/>
  <c r="AJ71" i="27"/>
  <c r="X83" i="29"/>
  <c r="T83" i="30"/>
  <c r="V83" i="30"/>
  <c r="U83" i="30"/>
  <c r="T83" i="29"/>
  <c r="U83" i="29"/>
  <c r="W83" i="30"/>
  <c r="X83" i="30"/>
  <c r="W83" i="29"/>
  <c r="V83" i="29"/>
  <c r="N49" i="20"/>
  <c r="L40" i="20"/>
  <c r="M49" i="20"/>
  <c r="V8" i="20"/>
  <c r="E7" i="64" s="1"/>
  <c r="E29" i="20"/>
  <c r="D14" i="20"/>
  <c r="E14" i="20"/>
  <c r="E13" i="20"/>
  <c r="AS48" i="64" l="1"/>
  <c r="AS9" i="64" s="1"/>
  <c r="AS47" i="64"/>
  <c r="AS8" i="64" s="1"/>
  <c r="AS51" i="64"/>
  <c r="AS52" i="64"/>
  <c r="AS50" i="64"/>
  <c r="AS49" i="64"/>
  <c r="AD68" i="27"/>
  <c r="AD66" i="27"/>
  <c r="AD43" i="27" s="1"/>
  <c r="AD70" i="27"/>
  <c r="AC66" i="27"/>
  <c r="AB66" i="27"/>
  <c r="AF66" i="27"/>
  <c r="AE66" i="27"/>
  <c r="AE43" i="27" s="1"/>
  <c r="AD67" i="27"/>
  <c r="AD44" i="27" s="1"/>
  <c r="AB67" i="27"/>
  <c r="AF67" i="27"/>
  <c r="AF44" i="27" s="1"/>
  <c r="AC67" i="27"/>
  <c r="AE67" i="27"/>
  <c r="AE44" i="27" s="1"/>
  <c r="AE68" i="27"/>
  <c r="AC68" i="27"/>
  <c r="AF68" i="27"/>
  <c r="AB68" i="27"/>
  <c r="AB69" i="27"/>
  <c r="AE69" i="27"/>
  <c r="AD69" i="27"/>
  <c r="AF69" i="27"/>
  <c r="AC69" i="27"/>
  <c r="AC70" i="27"/>
  <c r="AB70" i="27"/>
  <c r="AB47" i="27" s="1"/>
  <c r="AF70" i="27"/>
  <c r="AE70" i="27"/>
  <c r="AD71" i="27"/>
  <c r="AB71" i="27"/>
  <c r="AC71" i="27"/>
  <c r="AE71" i="27"/>
  <c r="AF71" i="27"/>
  <c r="B11" i="20"/>
  <c r="B74" i="20"/>
  <c r="B57" i="20"/>
  <c r="B47" i="20"/>
  <c r="B37" i="20"/>
  <c r="B27" i="20"/>
  <c r="AS46" i="27" l="1"/>
  <c r="AS43" i="27"/>
  <c r="AS48" i="27"/>
  <c r="AS44" i="27"/>
  <c r="AS47" i="27"/>
  <c r="AS45" i="27"/>
  <c r="K12" i="15"/>
  <c r="J12" i="15"/>
  <c r="I12" i="15"/>
  <c r="H12" i="15"/>
  <c r="G12" i="15"/>
  <c r="G12" i="20" l="1"/>
  <c r="H12" i="29"/>
  <c r="H12" i="30"/>
  <c r="I12" i="30"/>
  <c r="I12" i="29"/>
  <c r="H12" i="20"/>
  <c r="F12" i="30"/>
  <c r="F12" i="29"/>
  <c r="J12" i="30"/>
  <c r="J12" i="29"/>
  <c r="I12" i="20"/>
  <c r="G12" i="29"/>
  <c r="G12" i="30"/>
  <c r="F12" i="20"/>
  <c r="J12" i="20"/>
  <c r="D55" i="28"/>
  <c r="B36" i="28"/>
  <c r="B31" i="28"/>
  <c r="B26" i="28"/>
  <c r="B21" i="28"/>
  <c r="B10" i="28"/>
  <c r="C48" i="28"/>
  <c r="C36" i="28"/>
  <c r="C31" i="28"/>
  <c r="C26" i="28"/>
  <c r="C21" i="28"/>
  <c r="C10" i="28"/>
  <c r="C53" i="28"/>
  <c r="B53" i="28"/>
  <c r="C52" i="28"/>
  <c r="B52" i="28"/>
  <c r="C51" i="28"/>
  <c r="B51" i="28"/>
  <c r="C50" i="28"/>
  <c r="B50" i="28"/>
  <c r="C49" i="28"/>
  <c r="B49" i="28"/>
  <c r="C46" i="28"/>
  <c r="B46" i="28"/>
  <c r="C45" i="28"/>
  <c r="B45" i="28"/>
  <c r="C44" i="28"/>
  <c r="B44" i="28"/>
  <c r="C43" i="28"/>
  <c r="B43" i="28"/>
  <c r="C42" i="28"/>
  <c r="B42" i="28"/>
  <c r="C41" i="28"/>
  <c r="B41" i="28"/>
  <c r="C40" i="28"/>
  <c r="B40" i="28"/>
  <c r="C39" i="28"/>
  <c r="B39" i="28"/>
  <c r="C38" i="28"/>
  <c r="B38" i="28"/>
  <c r="C37" i="28"/>
  <c r="B37" i="28"/>
  <c r="C34" i="28"/>
  <c r="B34" i="28"/>
  <c r="C33" i="28"/>
  <c r="B33" i="28"/>
  <c r="C32" i="28"/>
  <c r="B32" i="28"/>
  <c r="C29" i="28"/>
  <c r="B29" i="28"/>
  <c r="C28" i="28"/>
  <c r="B28" i="28"/>
  <c r="C27" i="28"/>
  <c r="B27" i="28"/>
  <c r="B23" i="28"/>
  <c r="C23" i="28"/>
  <c r="B24" i="28"/>
  <c r="C24" i="28"/>
  <c r="C22" i="28"/>
  <c r="B22" i="28"/>
  <c r="B12" i="28"/>
  <c r="B13" i="28"/>
  <c r="B14" i="28"/>
  <c r="B15" i="28"/>
  <c r="B16" i="28"/>
  <c r="B17" i="28"/>
  <c r="B18" i="28"/>
  <c r="B19" i="28"/>
  <c r="B11" i="28"/>
  <c r="C12" i="28"/>
  <c r="C13" i="28"/>
  <c r="C14" i="28"/>
  <c r="C15" i="28"/>
  <c r="C16" i="28"/>
  <c r="C17" i="28"/>
  <c r="C18" i="28"/>
  <c r="C19" i="28"/>
  <c r="C11" i="28"/>
  <c r="I58" i="30" l="1"/>
  <c r="AO12" i="30"/>
  <c r="I48" i="30"/>
  <c r="I75" i="30"/>
  <c r="I38" i="30"/>
  <c r="I28" i="30"/>
  <c r="H58" i="30"/>
  <c r="H48" i="30"/>
  <c r="AN12" i="30"/>
  <c r="H38" i="30"/>
  <c r="H75" i="30"/>
  <c r="H28" i="30"/>
  <c r="G48" i="30"/>
  <c r="G38" i="30"/>
  <c r="G75" i="30"/>
  <c r="AM12" i="30"/>
  <c r="G28" i="30"/>
  <c r="G58" i="30"/>
  <c r="G58" i="29"/>
  <c r="G48" i="29"/>
  <c r="G38" i="29"/>
  <c r="AM12" i="29"/>
  <c r="G28" i="29"/>
  <c r="G75" i="29"/>
  <c r="F48" i="30"/>
  <c r="F28" i="30"/>
  <c r="F75" i="30"/>
  <c r="F38" i="30"/>
  <c r="AL12" i="30"/>
  <c r="F58" i="30"/>
  <c r="I75" i="29"/>
  <c r="AO12" i="29"/>
  <c r="I58" i="29"/>
  <c r="I28" i="29"/>
  <c r="I48" i="29"/>
  <c r="I38" i="29"/>
  <c r="H75" i="29"/>
  <c r="AN12" i="29"/>
  <c r="H58" i="29"/>
  <c r="H28" i="29"/>
  <c r="H48" i="29"/>
  <c r="H38" i="29"/>
  <c r="J75" i="29"/>
  <c r="J28" i="29"/>
  <c r="AP12" i="29"/>
  <c r="J58" i="29"/>
  <c r="J38" i="29"/>
  <c r="J48" i="29"/>
  <c r="J28" i="30"/>
  <c r="J58" i="30"/>
  <c r="J48" i="30"/>
  <c r="J38" i="30"/>
  <c r="J75" i="30"/>
  <c r="AP12" i="30"/>
  <c r="F58" i="29"/>
  <c r="F48" i="29"/>
  <c r="F75" i="29"/>
  <c r="F38" i="29"/>
  <c r="AL12" i="29"/>
  <c r="F28" i="29"/>
  <c r="E7" i="27"/>
  <c r="D7" i="27"/>
  <c r="G83" i="30" l="1"/>
  <c r="I83" i="30"/>
  <c r="B65" i="27"/>
  <c r="B42" i="27"/>
  <c r="B88" i="27"/>
  <c r="C42" i="27"/>
  <c r="C88" i="27"/>
  <c r="C65" i="27"/>
  <c r="J83" i="30"/>
  <c r="G83" i="29"/>
  <c r="F83" i="29"/>
  <c r="J83" i="29"/>
  <c r="H83" i="29"/>
  <c r="I83" i="29"/>
  <c r="F83" i="30"/>
  <c r="H83" i="30"/>
  <c r="L66" i="15"/>
  <c r="L65" i="15"/>
  <c r="L64" i="15"/>
  <c r="L63" i="15"/>
  <c r="L62" i="15"/>
  <c r="L61" i="15"/>
  <c r="L60" i="15"/>
  <c r="L59" i="15"/>
  <c r="L58" i="15"/>
  <c r="L71" i="15"/>
  <c r="L55" i="15"/>
  <c r="L46" i="15"/>
  <c r="L36" i="15"/>
  <c r="L27" i="15"/>
  <c r="Q80" i="20"/>
  <c r="P80" i="20"/>
  <c r="O80" i="20"/>
  <c r="N80" i="20"/>
  <c r="M80" i="20"/>
  <c r="L80" i="20"/>
  <c r="Q79" i="20"/>
  <c r="P79" i="20"/>
  <c r="O79" i="20"/>
  <c r="N79" i="20"/>
  <c r="M79" i="20"/>
  <c r="L79" i="20"/>
  <c r="Q78" i="20"/>
  <c r="P78" i="20"/>
  <c r="O78" i="20"/>
  <c r="N78" i="20"/>
  <c r="M78" i="20"/>
  <c r="L78" i="20"/>
  <c r="Q77" i="20"/>
  <c r="P77" i="20"/>
  <c r="O77" i="20"/>
  <c r="N77" i="20"/>
  <c r="M77" i="20"/>
  <c r="L77" i="20"/>
  <c r="Q76" i="20"/>
  <c r="P76" i="20"/>
  <c r="O76" i="20"/>
  <c r="N76" i="20"/>
  <c r="M76" i="20"/>
  <c r="L76" i="20"/>
  <c r="Q51" i="20"/>
  <c r="P51" i="20"/>
  <c r="O51" i="20"/>
  <c r="N51" i="20"/>
  <c r="M51" i="20"/>
  <c r="Q50" i="20"/>
  <c r="P50" i="20"/>
  <c r="O50" i="20"/>
  <c r="N50" i="20"/>
  <c r="M50" i="20"/>
  <c r="Q49" i="20"/>
  <c r="P49" i="20"/>
  <c r="O49" i="20"/>
  <c r="Q41" i="20"/>
  <c r="P41" i="20"/>
  <c r="O41" i="20"/>
  <c r="N41" i="20"/>
  <c r="M41" i="20"/>
  <c r="L41" i="20"/>
  <c r="Q40" i="20"/>
  <c r="P40" i="20"/>
  <c r="O40" i="20"/>
  <c r="N40" i="20"/>
  <c r="M40" i="20"/>
  <c r="Q39" i="20"/>
  <c r="P39" i="20"/>
  <c r="O39" i="20"/>
  <c r="N39" i="20"/>
  <c r="M39" i="20"/>
  <c r="Q31" i="20"/>
  <c r="P31" i="20"/>
  <c r="O31" i="20"/>
  <c r="N31" i="20"/>
  <c r="M31" i="20"/>
  <c r="L31" i="20"/>
  <c r="Q30" i="20"/>
  <c r="P30" i="20"/>
  <c r="O30" i="20"/>
  <c r="N30" i="20"/>
  <c r="M30" i="20"/>
  <c r="L30" i="20"/>
  <c r="Q29" i="20"/>
  <c r="P29" i="20"/>
  <c r="O29" i="20"/>
  <c r="N29" i="20"/>
  <c r="M29" i="20"/>
  <c r="Q21" i="20"/>
  <c r="P21" i="20"/>
  <c r="O21" i="20"/>
  <c r="N21" i="20"/>
  <c r="M21" i="20"/>
  <c r="Q20" i="20"/>
  <c r="P20" i="20"/>
  <c r="O20" i="20"/>
  <c r="N20" i="20"/>
  <c r="M20" i="20"/>
  <c r="L20" i="20"/>
  <c r="Q19" i="20"/>
  <c r="P19" i="20"/>
  <c r="O19" i="20"/>
  <c r="N19" i="20"/>
  <c r="M19" i="20"/>
  <c r="Q18" i="20"/>
  <c r="P18" i="20"/>
  <c r="O18" i="20"/>
  <c r="N18" i="20"/>
  <c r="M18" i="20"/>
  <c r="Q17" i="20"/>
  <c r="P17" i="20"/>
  <c r="O17" i="20"/>
  <c r="N17" i="20"/>
  <c r="M17" i="20"/>
  <c r="Q16" i="20"/>
  <c r="P16" i="20"/>
  <c r="O16" i="20"/>
  <c r="N16" i="20"/>
  <c r="M16" i="20"/>
  <c r="Q15" i="20"/>
  <c r="P15" i="20"/>
  <c r="O15" i="20"/>
  <c r="N15" i="20"/>
  <c r="M15" i="20"/>
  <c r="Q14" i="20"/>
  <c r="P14" i="20"/>
  <c r="O14" i="20"/>
  <c r="N14" i="20"/>
  <c r="M14" i="20"/>
  <c r="Q13" i="20"/>
  <c r="P13" i="20"/>
  <c r="O13" i="20"/>
  <c r="N13" i="20"/>
  <c r="M13" i="20"/>
  <c r="Z79" i="20" l="1"/>
  <c r="J79" i="20"/>
  <c r="AP79" i="20" s="1"/>
  <c r="I79" i="20"/>
  <c r="AO79" i="20" s="1"/>
  <c r="H79" i="20"/>
  <c r="AN79" i="20" s="1"/>
  <c r="G79" i="20"/>
  <c r="AM79" i="20" s="1"/>
  <c r="F79" i="20"/>
  <c r="AL79" i="20" s="1"/>
  <c r="E79" i="20"/>
  <c r="D79" i="20"/>
  <c r="C79" i="20"/>
  <c r="B79" i="20"/>
  <c r="Z13" i="20" l="1"/>
  <c r="Q72" i="15" l="1"/>
  <c r="P72" i="15"/>
  <c r="O72" i="15"/>
  <c r="N72" i="15"/>
  <c r="M72" i="15"/>
  <c r="L72" i="15"/>
  <c r="Q56" i="15"/>
  <c r="P56" i="15"/>
  <c r="O56" i="15"/>
  <c r="N56" i="15"/>
  <c r="M56" i="15"/>
  <c r="L56" i="15"/>
  <c r="Q47" i="15"/>
  <c r="P47" i="15"/>
  <c r="O47" i="15"/>
  <c r="N47" i="15"/>
  <c r="M47" i="15"/>
  <c r="L47" i="15"/>
  <c r="Q37" i="15"/>
  <c r="P37" i="15"/>
  <c r="O37" i="15"/>
  <c r="N37" i="15"/>
  <c r="M37" i="15"/>
  <c r="L37" i="15"/>
  <c r="M28" i="15"/>
  <c r="N28" i="15"/>
  <c r="O28" i="15"/>
  <c r="P28" i="15"/>
  <c r="Q28" i="15"/>
  <c r="L28" i="15"/>
  <c r="Z80" i="20" l="1"/>
  <c r="Z78" i="20"/>
  <c r="Z77" i="20"/>
  <c r="R71" i="15"/>
  <c r="R55" i="15"/>
  <c r="R46" i="15"/>
  <c r="R36" i="15"/>
  <c r="R27" i="15"/>
  <c r="Z11" i="30" l="1"/>
  <c r="Z11" i="29"/>
  <c r="Z11" i="20"/>
  <c r="Z57" i="20" s="1"/>
  <c r="Z74" i="30" l="1"/>
  <c r="Z27" i="30"/>
  <c r="Z57" i="30"/>
  <c r="Z47" i="30"/>
  <c r="Z37" i="30"/>
  <c r="Z74" i="29"/>
  <c r="Z57" i="29"/>
  <c r="Z37" i="29"/>
  <c r="Z27" i="29"/>
  <c r="Z47" i="29"/>
  <c r="Z37" i="20"/>
  <c r="Z27" i="20"/>
  <c r="Z74" i="20"/>
  <c r="Z47" i="20"/>
  <c r="B13" i="20"/>
  <c r="F7" i="64" l="1"/>
  <c r="F7" i="27"/>
  <c r="F29" i="27" s="1"/>
  <c r="J80" i="20"/>
  <c r="J78" i="20"/>
  <c r="J77" i="20"/>
  <c r="J76" i="20"/>
  <c r="J68" i="20"/>
  <c r="J67" i="20"/>
  <c r="J66" i="20"/>
  <c r="J65" i="20"/>
  <c r="J64" i="20"/>
  <c r="J63" i="20"/>
  <c r="J62" i="20"/>
  <c r="J61" i="20"/>
  <c r="J60" i="20"/>
  <c r="J59" i="20"/>
  <c r="J51" i="20"/>
  <c r="J50" i="20"/>
  <c r="J49" i="20"/>
  <c r="J41" i="20"/>
  <c r="J40" i="20"/>
  <c r="J39" i="20"/>
  <c r="J31" i="20"/>
  <c r="J30" i="20"/>
  <c r="J29" i="20"/>
  <c r="J21" i="20"/>
  <c r="J20" i="20"/>
  <c r="J19" i="20"/>
  <c r="J18" i="20"/>
  <c r="J17" i="20"/>
  <c r="J16" i="20"/>
  <c r="J15" i="20"/>
  <c r="J14" i="20"/>
  <c r="J13" i="20"/>
  <c r="G16" i="20"/>
  <c r="G13" i="20"/>
  <c r="H13" i="20"/>
  <c r="I13" i="20"/>
  <c r="F14" i="20"/>
  <c r="G14" i="20"/>
  <c r="H14" i="20"/>
  <c r="I14" i="20"/>
  <c r="F15" i="20"/>
  <c r="G15" i="20"/>
  <c r="H15" i="20"/>
  <c r="I15" i="20"/>
  <c r="F16" i="20"/>
  <c r="H16" i="20"/>
  <c r="I16" i="20"/>
  <c r="F17" i="20"/>
  <c r="G17" i="20"/>
  <c r="H17" i="20"/>
  <c r="I17" i="20"/>
  <c r="F18" i="20"/>
  <c r="G18" i="20"/>
  <c r="H18" i="20"/>
  <c r="I18" i="20"/>
  <c r="F19" i="20"/>
  <c r="G19" i="20"/>
  <c r="H19" i="20"/>
  <c r="I19" i="20"/>
  <c r="F20" i="20"/>
  <c r="G20" i="20"/>
  <c r="H20" i="20"/>
  <c r="I20" i="20"/>
  <c r="F21" i="20"/>
  <c r="G21" i="20"/>
  <c r="H21" i="20"/>
  <c r="I21" i="20"/>
  <c r="F33" i="64" l="1"/>
  <c r="F34" i="64"/>
  <c r="F30" i="27"/>
  <c r="F77" i="20"/>
  <c r="AL77" i="20" s="1"/>
  <c r="G77" i="20"/>
  <c r="AM77" i="20" s="1"/>
  <c r="H77" i="20"/>
  <c r="AN77" i="20" s="1"/>
  <c r="I77" i="20"/>
  <c r="AO77" i="20" s="1"/>
  <c r="AP77" i="20"/>
  <c r="F78" i="20"/>
  <c r="AL78" i="20" s="1"/>
  <c r="G78" i="20"/>
  <c r="AM78" i="20" s="1"/>
  <c r="H78" i="20"/>
  <c r="AN78" i="20" s="1"/>
  <c r="I78" i="20"/>
  <c r="AO78" i="20" s="1"/>
  <c r="AP78" i="20"/>
  <c r="F80" i="20"/>
  <c r="AL80" i="20" s="1"/>
  <c r="G80" i="20"/>
  <c r="AM80" i="20" s="1"/>
  <c r="H80" i="20"/>
  <c r="AN80" i="20" s="1"/>
  <c r="I80" i="20"/>
  <c r="AO80" i="20" s="1"/>
  <c r="AP80" i="20"/>
  <c r="E77" i="20"/>
  <c r="E78" i="20"/>
  <c r="E80" i="20"/>
  <c r="D77" i="20"/>
  <c r="D78" i="20"/>
  <c r="D80" i="20"/>
  <c r="C77" i="20"/>
  <c r="C78" i="20"/>
  <c r="C80" i="20"/>
  <c r="B78" i="20"/>
  <c r="B80" i="20"/>
  <c r="F37" i="20"/>
  <c r="F35" i="64" l="1"/>
  <c r="F47" i="20"/>
  <c r="F57" i="20"/>
  <c r="F27" i="20"/>
  <c r="F74" i="20"/>
  <c r="B77" i="20"/>
  <c r="E76" i="20"/>
  <c r="D76" i="20"/>
  <c r="C76" i="20"/>
  <c r="B76" i="20"/>
  <c r="E68" i="20"/>
  <c r="D68" i="20"/>
  <c r="C68" i="20"/>
  <c r="B68" i="20"/>
  <c r="E67" i="20"/>
  <c r="D67" i="20"/>
  <c r="C67" i="20"/>
  <c r="B67" i="20"/>
  <c r="E66" i="20"/>
  <c r="D66" i="20"/>
  <c r="C66" i="20"/>
  <c r="B66" i="20"/>
  <c r="E65" i="20"/>
  <c r="D65" i="20"/>
  <c r="C65" i="20"/>
  <c r="B65" i="20"/>
  <c r="E64" i="20"/>
  <c r="D64" i="20"/>
  <c r="C64" i="20"/>
  <c r="B64" i="20"/>
  <c r="E63" i="20"/>
  <c r="D63" i="20"/>
  <c r="C63" i="20"/>
  <c r="B63" i="20"/>
  <c r="E62" i="20"/>
  <c r="D62" i="20"/>
  <c r="C62" i="20"/>
  <c r="B62" i="20"/>
  <c r="E61" i="20"/>
  <c r="D61" i="20"/>
  <c r="C61" i="20"/>
  <c r="B61" i="20"/>
  <c r="E60" i="20"/>
  <c r="D60" i="20"/>
  <c r="C60" i="20"/>
  <c r="B60" i="20"/>
  <c r="E59" i="20"/>
  <c r="D59" i="20"/>
  <c r="C59" i="20"/>
  <c r="B59" i="20"/>
  <c r="E51" i="20"/>
  <c r="D51" i="20"/>
  <c r="C51" i="20"/>
  <c r="B51" i="20"/>
  <c r="E50" i="20"/>
  <c r="C50" i="20"/>
  <c r="B50" i="20"/>
  <c r="E49" i="20"/>
  <c r="D49" i="20"/>
  <c r="C49" i="20"/>
  <c r="B49" i="20"/>
  <c r="E41" i="20"/>
  <c r="D41" i="20"/>
  <c r="C41" i="20"/>
  <c r="B41" i="20"/>
  <c r="E40" i="20"/>
  <c r="D40" i="20"/>
  <c r="C40" i="20"/>
  <c r="B40" i="20"/>
  <c r="E39" i="20"/>
  <c r="D39" i="20"/>
  <c r="C39" i="20"/>
  <c r="B39" i="20"/>
  <c r="E31" i="20"/>
  <c r="D31" i="20"/>
  <c r="C31" i="20"/>
  <c r="B31" i="20"/>
  <c r="E30" i="20"/>
  <c r="D30" i="20"/>
  <c r="C30" i="20"/>
  <c r="B30" i="20"/>
  <c r="D29" i="20"/>
  <c r="C29" i="20"/>
  <c r="B29" i="20"/>
  <c r="E21" i="20"/>
  <c r="E15" i="20"/>
  <c r="E16" i="20"/>
  <c r="E17" i="20"/>
  <c r="E18" i="20"/>
  <c r="E19" i="20"/>
  <c r="E20" i="20"/>
  <c r="B15" i="20"/>
  <c r="C15" i="20"/>
  <c r="D15" i="20"/>
  <c r="B16" i="20"/>
  <c r="C16" i="20"/>
  <c r="D16" i="20"/>
  <c r="B17" i="20"/>
  <c r="C17" i="20"/>
  <c r="D17" i="20"/>
  <c r="B18" i="20"/>
  <c r="C18" i="20"/>
  <c r="D18" i="20"/>
  <c r="B19" i="20"/>
  <c r="C19" i="20"/>
  <c r="D19" i="20"/>
  <c r="B20" i="20"/>
  <c r="C20" i="20"/>
  <c r="D20" i="20"/>
  <c r="B21" i="20"/>
  <c r="C21" i="20"/>
  <c r="D21" i="20"/>
  <c r="B14" i="20"/>
  <c r="C14" i="20"/>
  <c r="D13" i="20"/>
  <c r="Q75" i="20"/>
  <c r="P75" i="20"/>
  <c r="O75" i="20"/>
  <c r="N75" i="20"/>
  <c r="M75" i="20"/>
  <c r="L75" i="20"/>
  <c r="L74" i="20"/>
  <c r="Q58" i="20"/>
  <c r="P58" i="20"/>
  <c r="O58" i="20"/>
  <c r="N58" i="20"/>
  <c r="M58" i="20"/>
  <c r="L58" i="20"/>
  <c r="L57" i="20"/>
  <c r="Q48" i="20"/>
  <c r="P48" i="20"/>
  <c r="O48" i="20"/>
  <c r="N48" i="20"/>
  <c r="M48" i="20"/>
  <c r="L48" i="20"/>
  <c r="L47" i="20"/>
  <c r="Q38" i="20"/>
  <c r="P38" i="20"/>
  <c r="O38" i="20"/>
  <c r="N38" i="20"/>
  <c r="M38" i="20"/>
  <c r="L38" i="20"/>
  <c r="L37" i="20"/>
  <c r="L28" i="20"/>
  <c r="N28" i="20"/>
  <c r="O28" i="20"/>
  <c r="P28" i="20"/>
  <c r="Q28" i="20"/>
  <c r="M28" i="20"/>
  <c r="L27" i="20"/>
  <c r="Q7" i="64" l="1"/>
  <c r="P7" i="64"/>
  <c r="R7" i="64"/>
  <c r="J7" i="64"/>
  <c r="I7" i="64"/>
  <c r="M7" i="64"/>
  <c r="H7" i="64"/>
  <c r="N7" i="64"/>
  <c r="L7" i="64"/>
  <c r="K7" i="64"/>
  <c r="V7" i="64"/>
  <c r="T7" i="64"/>
  <c r="U7" i="64"/>
  <c r="X7" i="64"/>
  <c r="Y7" i="64"/>
  <c r="Z7" i="64"/>
  <c r="AH7" i="64"/>
  <c r="AD7" i="64"/>
  <c r="AI7" i="64"/>
  <c r="AK7" i="64"/>
  <c r="AG7" i="64"/>
  <c r="AC7" i="64"/>
  <c r="AJ7" i="64"/>
  <c r="AF7" i="64"/>
  <c r="AB7" i="64"/>
  <c r="AE7" i="64"/>
  <c r="AQ7" i="64"/>
  <c r="AM7" i="64"/>
  <c r="AN7" i="64"/>
  <c r="AO7" i="64"/>
  <c r="AP7" i="64"/>
  <c r="P7" i="27"/>
  <c r="R7" i="27"/>
  <c r="Q7" i="27"/>
  <c r="G7" i="27"/>
  <c r="G29" i="27" s="1"/>
  <c r="M7" i="27"/>
  <c r="J7" i="27"/>
  <c r="I7" i="27"/>
  <c r="K7" i="27"/>
  <c r="N7" i="27"/>
  <c r="L7" i="27"/>
  <c r="H7" i="27"/>
  <c r="T7" i="27"/>
  <c r="V7" i="27"/>
  <c r="U7" i="27"/>
  <c r="Y7" i="27"/>
  <c r="X7" i="27"/>
  <c r="Z7" i="27"/>
  <c r="AD7" i="27"/>
  <c r="AH7" i="27"/>
  <c r="AB7" i="27"/>
  <c r="AC7" i="27"/>
  <c r="AI7" i="27"/>
  <c r="AE7" i="27"/>
  <c r="AJ7" i="27"/>
  <c r="AF7" i="27"/>
  <c r="AG7" i="27"/>
  <c r="AK7" i="27"/>
  <c r="S83" i="20"/>
  <c r="AP7" i="27"/>
  <c r="AO7" i="27"/>
  <c r="AQ7" i="27"/>
  <c r="AN7" i="27"/>
  <c r="AM7" i="27"/>
  <c r="AQ33" i="64" l="1"/>
  <c r="AQ34" i="64"/>
  <c r="AQ69" i="64"/>
  <c r="AQ46" i="64" s="1"/>
  <c r="AI34" i="64"/>
  <c r="AI33" i="64"/>
  <c r="V34" i="64"/>
  <c r="V33" i="64"/>
  <c r="V69" i="64"/>
  <c r="V46" i="64" s="1"/>
  <c r="J34" i="64"/>
  <c r="J69" i="64"/>
  <c r="J46" i="64" s="1"/>
  <c r="J33" i="64"/>
  <c r="AO33" i="64"/>
  <c r="AO34" i="64"/>
  <c r="AO69" i="64"/>
  <c r="AO46" i="64" s="1"/>
  <c r="AE69" i="64"/>
  <c r="AE46" i="64"/>
  <c r="AE33" i="64"/>
  <c r="AE34" i="64"/>
  <c r="AC69" i="64"/>
  <c r="AC46" i="64"/>
  <c r="AC34" i="64"/>
  <c r="AC33" i="64"/>
  <c r="AD46" i="64"/>
  <c r="AD69" i="64"/>
  <c r="AD33" i="64"/>
  <c r="AD34" i="64"/>
  <c r="X69" i="64"/>
  <c r="X46" i="64" s="1"/>
  <c r="X33" i="64"/>
  <c r="X34" i="64"/>
  <c r="K69" i="64"/>
  <c r="K46" i="64" s="1"/>
  <c r="K34" i="64"/>
  <c r="K33" i="64"/>
  <c r="G34" i="64"/>
  <c r="G33" i="64"/>
  <c r="R34" i="64"/>
  <c r="R33" i="64"/>
  <c r="R69" i="64"/>
  <c r="R46" i="64" s="1"/>
  <c r="AP34" i="64"/>
  <c r="AP69" i="64"/>
  <c r="AP46" i="64" s="1"/>
  <c r="AP33" i="64"/>
  <c r="AJ69" i="64"/>
  <c r="AJ46" i="64"/>
  <c r="AJ34" i="64"/>
  <c r="AJ33" i="64"/>
  <c r="Y34" i="64"/>
  <c r="Y33" i="64"/>
  <c r="Y69" i="64"/>
  <c r="Y46" i="64" s="1"/>
  <c r="H34" i="64"/>
  <c r="H33" i="64"/>
  <c r="H69" i="64"/>
  <c r="H46" i="64" s="1"/>
  <c r="AN34" i="64"/>
  <c r="AN69" i="64"/>
  <c r="AN46" i="64" s="1"/>
  <c r="AN33" i="64"/>
  <c r="AB69" i="64"/>
  <c r="AB46" i="64"/>
  <c r="AB33" i="64"/>
  <c r="AB34" i="64"/>
  <c r="AG34" i="64"/>
  <c r="AG33" i="64"/>
  <c r="AH34" i="64"/>
  <c r="AH33" i="64"/>
  <c r="U69" i="64"/>
  <c r="U46" i="64" s="1"/>
  <c r="U34" i="64"/>
  <c r="U33" i="64"/>
  <c r="L69" i="64"/>
  <c r="L46" i="64" s="1"/>
  <c r="L33" i="64"/>
  <c r="L34" i="64"/>
  <c r="M69" i="64"/>
  <c r="M46" i="64" s="1"/>
  <c r="M34" i="64"/>
  <c r="M33" i="64"/>
  <c r="P69" i="64"/>
  <c r="P46" i="64" s="1"/>
  <c r="P33" i="64"/>
  <c r="P34" i="64"/>
  <c r="AM69" i="64"/>
  <c r="AM46" i="64" s="1"/>
  <c r="AM34" i="64"/>
  <c r="AM33" i="64"/>
  <c r="AF69" i="64"/>
  <c r="AF46" i="64"/>
  <c r="AF34" i="64"/>
  <c r="AF33" i="64"/>
  <c r="AK69" i="64"/>
  <c r="AK46" i="64"/>
  <c r="AK34" i="64"/>
  <c r="AK33" i="64"/>
  <c r="Z34" i="64"/>
  <c r="Z69" i="64"/>
  <c r="Z46" i="64" s="1"/>
  <c r="Z33" i="64"/>
  <c r="T69" i="64"/>
  <c r="T46" i="64" s="1"/>
  <c r="T33" i="64"/>
  <c r="T34" i="64"/>
  <c r="N33" i="64"/>
  <c r="N69" i="64"/>
  <c r="N46" i="64" s="1"/>
  <c r="N34" i="64"/>
  <c r="I34" i="64"/>
  <c r="I69" i="64"/>
  <c r="I46" i="64" s="1"/>
  <c r="I33" i="64"/>
  <c r="Q33" i="64"/>
  <c r="Q34" i="64"/>
  <c r="Q69" i="64"/>
  <c r="Q46" i="64" s="1"/>
  <c r="AM29" i="27"/>
  <c r="AM30" i="27" s="1"/>
  <c r="AM42" i="27"/>
  <c r="AJ29" i="27"/>
  <c r="AJ30" i="27" s="1"/>
  <c r="AJ65" i="27"/>
  <c r="AJ42" i="27" s="1"/>
  <c r="X29" i="27"/>
  <c r="X30" i="27" s="1"/>
  <c r="X42" i="27"/>
  <c r="K29" i="27"/>
  <c r="K30" i="27" s="1"/>
  <c r="K42" i="27"/>
  <c r="AN29" i="27"/>
  <c r="AN30" i="27" s="1"/>
  <c r="AN42" i="27"/>
  <c r="AO29" i="27"/>
  <c r="AO30" i="27" s="1"/>
  <c r="AO42" i="27"/>
  <c r="AK29" i="27"/>
  <c r="AK30" i="27" s="1"/>
  <c r="AK65" i="27"/>
  <c r="AK42" i="27" s="1"/>
  <c r="AE29" i="27"/>
  <c r="AE30" i="27" s="1"/>
  <c r="AH29" i="27"/>
  <c r="AH30" i="27" s="1"/>
  <c r="AH42" i="27"/>
  <c r="Y29" i="27"/>
  <c r="Y30" i="27" s="1"/>
  <c r="Y42" i="27"/>
  <c r="H29" i="27"/>
  <c r="H30" i="27" s="1"/>
  <c r="H42" i="27"/>
  <c r="I29" i="27"/>
  <c r="I30" i="27" s="1"/>
  <c r="I42" i="27"/>
  <c r="Q29" i="27"/>
  <c r="Q30" i="27" s="1"/>
  <c r="Q42" i="27"/>
  <c r="AB29" i="27"/>
  <c r="AB30" i="27" s="1"/>
  <c r="T29" i="27"/>
  <c r="T30" i="27" s="1"/>
  <c r="T42" i="27"/>
  <c r="AQ29" i="27"/>
  <c r="AQ30" i="27" s="1"/>
  <c r="AQ42" i="27"/>
  <c r="AG29" i="27"/>
  <c r="AG30" i="27" s="1"/>
  <c r="AG42" i="27"/>
  <c r="AI29" i="27"/>
  <c r="AI30" i="27" s="1"/>
  <c r="AI42" i="27"/>
  <c r="AD29" i="27"/>
  <c r="AD30" i="27" s="1"/>
  <c r="U29" i="27"/>
  <c r="U30" i="27" s="1"/>
  <c r="U42" i="27"/>
  <c r="L29" i="27"/>
  <c r="L30" i="27" s="1"/>
  <c r="L42" i="27"/>
  <c r="J29" i="27"/>
  <c r="J30" i="27" s="1"/>
  <c r="J42" i="27"/>
  <c r="R29" i="27"/>
  <c r="R30" i="27" s="1"/>
  <c r="R42" i="27"/>
  <c r="AP29" i="27"/>
  <c r="AP30" i="27" s="1"/>
  <c r="AP42" i="27"/>
  <c r="AF29" i="27"/>
  <c r="AF30" i="27" s="1"/>
  <c r="AF42" i="27"/>
  <c r="AC29" i="27"/>
  <c r="AC30" i="27" s="1"/>
  <c r="AC42" i="27"/>
  <c r="Z29" i="27"/>
  <c r="Z30" i="27" s="1"/>
  <c r="Z42" i="27"/>
  <c r="V29" i="27"/>
  <c r="V30" i="27" s="1"/>
  <c r="V42" i="27"/>
  <c r="N29" i="27"/>
  <c r="N30" i="27" s="1"/>
  <c r="N42" i="27"/>
  <c r="M29" i="27"/>
  <c r="M30" i="27" s="1"/>
  <c r="M42" i="27"/>
  <c r="P29" i="27"/>
  <c r="P30" i="27" s="1"/>
  <c r="P42" i="27"/>
  <c r="V83" i="20"/>
  <c r="T83" i="20"/>
  <c r="G30" i="27"/>
  <c r="U83" i="20"/>
  <c r="W83" i="20"/>
  <c r="X83" i="20"/>
  <c r="N35" i="64" l="1"/>
  <c r="J35" i="64"/>
  <c r="M35" i="64"/>
  <c r="Y35" i="64"/>
  <c r="AC35" i="64"/>
  <c r="AG35" i="64"/>
  <c r="AQ35" i="64"/>
  <c r="G35" i="64"/>
  <c r="V35" i="64"/>
  <c r="Z35" i="64"/>
  <c r="AI35" i="64"/>
  <c r="AH35" i="64"/>
  <c r="H35" i="64"/>
  <c r="AK35" i="64"/>
  <c r="AF35" i="64"/>
  <c r="AM35" i="64"/>
  <c r="L35" i="64"/>
  <c r="U35" i="64"/>
  <c r="AN35" i="64"/>
  <c r="AJ35" i="64"/>
  <c r="R35" i="64"/>
  <c r="K35" i="64"/>
  <c r="Q35" i="64"/>
  <c r="I35" i="64"/>
  <c r="T35" i="64"/>
  <c r="AS46" i="64"/>
  <c r="AS7" i="64" s="1"/>
  <c r="AS35" i="64" s="1"/>
  <c r="AP35" i="64"/>
  <c r="AD35" i="64"/>
  <c r="AE35" i="64"/>
  <c r="P35" i="64"/>
  <c r="AB35" i="64"/>
  <c r="X35" i="64"/>
  <c r="AO35" i="64"/>
  <c r="AB65" i="27"/>
  <c r="AB42" i="27" s="1"/>
  <c r="AE65" i="27"/>
  <c r="AE42" i="27" s="1"/>
  <c r="AC65" i="27"/>
  <c r="AD65" i="27"/>
  <c r="AD42" i="27" s="1"/>
  <c r="AF65" i="27"/>
  <c r="AS30" i="27"/>
  <c r="M83" i="20"/>
  <c r="P83" i="20"/>
  <c r="Q83" i="20"/>
  <c r="L83" i="20"/>
  <c r="N83" i="20"/>
  <c r="O83" i="20"/>
  <c r="Z60" i="20"/>
  <c r="Z61" i="20"/>
  <c r="Z62" i="20"/>
  <c r="Z63" i="20"/>
  <c r="Z64" i="20"/>
  <c r="Z65" i="20"/>
  <c r="Z66" i="20"/>
  <c r="Z67" i="20"/>
  <c r="Z68" i="20"/>
  <c r="Z59" i="20"/>
  <c r="Z50" i="20"/>
  <c r="Z51" i="20"/>
  <c r="Z40" i="20"/>
  <c r="Z41" i="20"/>
  <c r="Z30" i="20"/>
  <c r="Z31" i="20"/>
  <c r="Z14" i="20"/>
  <c r="Z15" i="20"/>
  <c r="Z16" i="20"/>
  <c r="Z17" i="20"/>
  <c r="Z18" i="20"/>
  <c r="Z19" i="20"/>
  <c r="Z20" i="20"/>
  <c r="Z21" i="20"/>
  <c r="Z29" i="20"/>
  <c r="Z39" i="20"/>
  <c r="Z49" i="20"/>
  <c r="Z76" i="20"/>
  <c r="G49" i="20"/>
  <c r="AM49" i="20" s="1"/>
  <c r="G71" i="15"/>
  <c r="G55" i="15"/>
  <c r="G46" i="15"/>
  <c r="G36" i="15"/>
  <c r="G27" i="15"/>
  <c r="AS42" i="27" l="1"/>
  <c r="AP76" i="20"/>
  <c r="I76" i="20"/>
  <c r="AO76" i="20" s="1"/>
  <c r="H76" i="20"/>
  <c r="AN76" i="20" s="1"/>
  <c r="G76" i="20"/>
  <c r="AM76" i="20" s="1"/>
  <c r="F76" i="20"/>
  <c r="AL76" i="20" s="1"/>
  <c r="D75" i="20"/>
  <c r="AP68" i="20"/>
  <c r="I68" i="20"/>
  <c r="AO68" i="20" s="1"/>
  <c r="H68" i="20"/>
  <c r="AN68" i="20" s="1"/>
  <c r="G68" i="20"/>
  <c r="AM68" i="20" s="1"/>
  <c r="F68" i="20"/>
  <c r="AL68" i="20" s="1"/>
  <c r="AP67" i="20"/>
  <c r="I67" i="20"/>
  <c r="AO67" i="20" s="1"/>
  <c r="H67" i="20"/>
  <c r="AN67" i="20" s="1"/>
  <c r="G67" i="20"/>
  <c r="AM67" i="20" s="1"/>
  <c r="F67" i="20"/>
  <c r="AL67" i="20" s="1"/>
  <c r="AP66" i="20"/>
  <c r="I66" i="20"/>
  <c r="AO66" i="20" s="1"/>
  <c r="H66" i="20"/>
  <c r="AN66" i="20" s="1"/>
  <c r="G66" i="20"/>
  <c r="AM66" i="20" s="1"/>
  <c r="F66" i="20"/>
  <c r="AL66" i="20" s="1"/>
  <c r="AP65" i="20"/>
  <c r="I65" i="20"/>
  <c r="AO65" i="20" s="1"/>
  <c r="H65" i="20"/>
  <c r="AN65" i="20" s="1"/>
  <c r="G65" i="20"/>
  <c r="AM65" i="20" s="1"/>
  <c r="F65" i="20"/>
  <c r="AL65" i="20" s="1"/>
  <c r="AP64" i="20"/>
  <c r="I64" i="20"/>
  <c r="AO64" i="20" s="1"/>
  <c r="H64" i="20"/>
  <c r="AN64" i="20" s="1"/>
  <c r="G64" i="20"/>
  <c r="AM64" i="20" s="1"/>
  <c r="F64" i="20"/>
  <c r="AL64" i="20" s="1"/>
  <c r="AP63" i="20"/>
  <c r="I63" i="20"/>
  <c r="AO63" i="20" s="1"/>
  <c r="H63" i="20"/>
  <c r="AN63" i="20" s="1"/>
  <c r="G63" i="20"/>
  <c r="AM63" i="20" s="1"/>
  <c r="F63" i="20"/>
  <c r="AL63" i="20" s="1"/>
  <c r="AP62" i="20"/>
  <c r="I62" i="20"/>
  <c r="AO62" i="20" s="1"/>
  <c r="H62" i="20"/>
  <c r="AN62" i="20" s="1"/>
  <c r="G62" i="20"/>
  <c r="AM62" i="20" s="1"/>
  <c r="F62" i="20"/>
  <c r="AL62" i="20" s="1"/>
  <c r="AP61" i="20"/>
  <c r="I61" i="20"/>
  <c r="AO61" i="20" s="1"/>
  <c r="H61" i="20"/>
  <c r="AN61" i="20" s="1"/>
  <c r="G61" i="20"/>
  <c r="AM61" i="20" s="1"/>
  <c r="F61" i="20"/>
  <c r="AL61" i="20" s="1"/>
  <c r="AP60" i="20"/>
  <c r="I60" i="20"/>
  <c r="AO60" i="20" s="1"/>
  <c r="H60" i="20"/>
  <c r="AN60" i="20" s="1"/>
  <c r="G60" i="20"/>
  <c r="AM60" i="20" s="1"/>
  <c r="F60" i="20"/>
  <c r="AL60" i="20" s="1"/>
  <c r="AP59" i="20"/>
  <c r="I59" i="20"/>
  <c r="AO59" i="20" s="1"/>
  <c r="H59" i="20"/>
  <c r="AN59" i="20" s="1"/>
  <c r="G59" i="20"/>
  <c r="AM59" i="20" s="1"/>
  <c r="F59" i="20"/>
  <c r="AL59" i="20" s="1"/>
  <c r="D58" i="20"/>
  <c r="AP51" i="20"/>
  <c r="I51" i="20"/>
  <c r="AO51" i="20" s="1"/>
  <c r="H51" i="20"/>
  <c r="AN51" i="20" s="1"/>
  <c r="G51" i="20"/>
  <c r="AM51" i="20" s="1"/>
  <c r="F51" i="20"/>
  <c r="AL51" i="20" s="1"/>
  <c r="AP50" i="20"/>
  <c r="I50" i="20"/>
  <c r="AO50" i="20" s="1"/>
  <c r="H50" i="20"/>
  <c r="AN50" i="20" s="1"/>
  <c r="G50" i="20"/>
  <c r="AM50" i="20" s="1"/>
  <c r="F50" i="20"/>
  <c r="AL50" i="20" s="1"/>
  <c r="AP49" i="20"/>
  <c r="I49" i="20"/>
  <c r="AO49" i="20" s="1"/>
  <c r="H49" i="20"/>
  <c r="AN49" i="20" s="1"/>
  <c r="F49" i="20"/>
  <c r="AL49" i="20" s="1"/>
  <c r="D48" i="20"/>
  <c r="AP41" i="20"/>
  <c r="I41" i="20"/>
  <c r="AO41" i="20" s="1"/>
  <c r="H41" i="20"/>
  <c r="AN41" i="20" s="1"/>
  <c r="G41" i="20"/>
  <c r="AM41" i="20" s="1"/>
  <c r="F41" i="20"/>
  <c r="AL41" i="20" s="1"/>
  <c r="AP40" i="20"/>
  <c r="I40" i="20"/>
  <c r="AO40" i="20" s="1"/>
  <c r="H40" i="20"/>
  <c r="AN40" i="20" s="1"/>
  <c r="G40" i="20"/>
  <c r="AM40" i="20" s="1"/>
  <c r="F40" i="20"/>
  <c r="AL40" i="20" s="1"/>
  <c r="AP39" i="20"/>
  <c r="I39" i="20"/>
  <c r="AO39" i="20" s="1"/>
  <c r="H39" i="20"/>
  <c r="AN39" i="20" s="1"/>
  <c r="G39" i="20"/>
  <c r="AM39" i="20" s="1"/>
  <c r="F39" i="20"/>
  <c r="AL39" i="20" s="1"/>
  <c r="D38" i="20"/>
  <c r="AP31" i="20"/>
  <c r="I31" i="20"/>
  <c r="AO31" i="20" s="1"/>
  <c r="H31" i="20"/>
  <c r="AN31" i="20" s="1"/>
  <c r="G31" i="20"/>
  <c r="AM31" i="20" s="1"/>
  <c r="F31" i="20"/>
  <c r="AL31" i="20" s="1"/>
  <c r="AP30" i="20"/>
  <c r="I30" i="20"/>
  <c r="AO30" i="20" s="1"/>
  <c r="H30" i="20"/>
  <c r="AN30" i="20" s="1"/>
  <c r="G30" i="20"/>
  <c r="AM30" i="20" s="1"/>
  <c r="F30" i="20"/>
  <c r="AL30" i="20" s="1"/>
  <c r="AP29" i="20"/>
  <c r="I29" i="20"/>
  <c r="AO29" i="20" s="1"/>
  <c r="H29" i="20"/>
  <c r="AN29" i="20" s="1"/>
  <c r="G29" i="20"/>
  <c r="AM29" i="20" s="1"/>
  <c r="F29" i="20"/>
  <c r="AL29" i="20" s="1"/>
  <c r="D28" i="20"/>
  <c r="AP21" i="20"/>
  <c r="AO21" i="20"/>
  <c r="AN21" i="20"/>
  <c r="AM21" i="20"/>
  <c r="AL21" i="20"/>
  <c r="AP20" i="20"/>
  <c r="AO20" i="20"/>
  <c r="AN20" i="20"/>
  <c r="AM20" i="20"/>
  <c r="AL20" i="20"/>
  <c r="AP19" i="20"/>
  <c r="AO19" i="20"/>
  <c r="AN19" i="20"/>
  <c r="AM19" i="20"/>
  <c r="AL19" i="20"/>
  <c r="AP18" i="20"/>
  <c r="AO18" i="20"/>
  <c r="AN18" i="20"/>
  <c r="AM18" i="20"/>
  <c r="AL18" i="20"/>
  <c r="AP17" i="20"/>
  <c r="AO17" i="20"/>
  <c r="AN17" i="20"/>
  <c r="AM17" i="20"/>
  <c r="AL17" i="20"/>
  <c r="AP16" i="20"/>
  <c r="AO16" i="20"/>
  <c r="AN16" i="20"/>
  <c r="AM16" i="20"/>
  <c r="AL16" i="20"/>
  <c r="AP15" i="20"/>
  <c r="AO15" i="20"/>
  <c r="AN15" i="20"/>
  <c r="AM15" i="20"/>
  <c r="AL15" i="20"/>
  <c r="AP14" i="20"/>
  <c r="AO14" i="20"/>
  <c r="AN14" i="20"/>
  <c r="AM14" i="20"/>
  <c r="AL14" i="20"/>
  <c r="AP13" i="20"/>
  <c r="AO13" i="20"/>
  <c r="AN13" i="20"/>
  <c r="AM13" i="20"/>
  <c r="F13" i="20"/>
  <c r="AL13" i="20" s="1"/>
  <c r="AN82" i="20" l="1"/>
  <c r="AO82" i="20"/>
  <c r="AL82" i="20"/>
  <c r="AP82" i="20"/>
  <c r="AM82" i="20"/>
  <c r="G56" i="15" l="1"/>
  <c r="H56" i="15"/>
  <c r="I56" i="15"/>
  <c r="J56" i="15"/>
  <c r="K56" i="15"/>
  <c r="K28" i="15"/>
  <c r="J28" i="15"/>
  <c r="I28" i="15"/>
  <c r="H28" i="15"/>
  <c r="G28" i="15"/>
  <c r="K72" i="15"/>
  <c r="J72" i="15"/>
  <c r="I72" i="15"/>
  <c r="H72" i="15"/>
  <c r="G72" i="15"/>
  <c r="K37" i="15"/>
  <c r="J37" i="15"/>
  <c r="I37" i="15"/>
  <c r="H37" i="15"/>
  <c r="G37" i="15"/>
  <c r="K47" i="15"/>
  <c r="H47" i="15"/>
  <c r="I47" i="15"/>
  <c r="J47" i="15"/>
  <c r="G47" i="15"/>
  <c r="I79" i="15" l="1"/>
  <c r="J79" i="15"/>
  <c r="AP12" i="20"/>
  <c r="K79" i="15"/>
  <c r="H79" i="15"/>
  <c r="G28" i="20"/>
  <c r="H58" i="20"/>
  <c r="G79" i="15"/>
  <c r="I28" i="20"/>
  <c r="H28" i="20" l="1"/>
  <c r="J58" i="20"/>
  <c r="J38" i="20"/>
  <c r="J28" i="20"/>
  <c r="J75" i="20"/>
  <c r="J48" i="20"/>
  <c r="H48" i="20"/>
  <c r="I75" i="20"/>
  <c r="F75" i="20"/>
  <c r="AL12" i="20"/>
  <c r="H75" i="20"/>
  <c r="AN12" i="20"/>
  <c r="F58" i="20"/>
  <c r="I58" i="20"/>
  <c r="AO12" i="20"/>
  <c r="G75" i="20"/>
  <c r="AM12" i="20"/>
  <c r="G48" i="20"/>
  <c r="G38" i="20"/>
  <c r="G58" i="20"/>
  <c r="F28" i="20"/>
  <c r="F48" i="20"/>
  <c r="F38" i="20"/>
  <c r="I48" i="20"/>
  <c r="H38" i="20"/>
  <c r="I38" i="20"/>
  <c r="J83" i="20" l="1"/>
  <c r="I83" i="20"/>
  <c r="F83" i="20"/>
  <c r="G83" i="20"/>
  <c r="H83" i="20"/>
</calcChain>
</file>

<file path=xl/sharedStrings.xml><?xml version="1.0" encoding="utf-8"?>
<sst xmlns="http://schemas.openxmlformats.org/spreadsheetml/2006/main" count="1241" uniqueCount="386">
  <si>
    <t>Nível 1</t>
  </si>
  <si>
    <t>Nível 2</t>
  </si>
  <si>
    <t>Nível 3</t>
  </si>
  <si>
    <t>Nível 4</t>
  </si>
  <si>
    <t>Nível 5</t>
  </si>
  <si>
    <t>I</t>
  </si>
  <si>
    <t>II</t>
  </si>
  <si>
    <t>III</t>
  </si>
  <si>
    <t>IV</t>
  </si>
  <si>
    <t>Capacitação</t>
  </si>
  <si>
    <t>I.1</t>
  </si>
  <si>
    <t>I.2</t>
  </si>
  <si>
    <t>I.3</t>
  </si>
  <si>
    <t>I.4</t>
  </si>
  <si>
    <t>Regimento Interno</t>
  </si>
  <si>
    <t>Reuniões ordinárias</t>
  </si>
  <si>
    <t>Conformidade Documental</t>
  </si>
  <si>
    <t>I.5</t>
  </si>
  <si>
    <t>Indicador</t>
  </si>
  <si>
    <t>Mandatos e processos eleitorais</t>
  </si>
  <si>
    <t>Quórum</t>
  </si>
  <si>
    <t>Reuniões ordinárias realizadas conforme previsão regimental ou norma estadual pertinente</t>
  </si>
  <si>
    <t>Quórum mínimo regimental alcançado nas reuniões ordinárias</t>
  </si>
  <si>
    <t>Regimento Interno elaborado e aprovado pelo comitê, em conformidade com a norma estadual pertinente</t>
  </si>
  <si>
    <t>I.6</t>
  </si>
  <si>
    <t xml:space="preserve">Instrumento formal de criação </t>
  </si>
  <si>
    <t>ID</t>
  </si>
  <si>
    <t>UF</t>
  </si>
  <si>
    <t>I.7</t>
  </si>
  <si>
    <t>Plano de trabalho anual aprovado até a primeira reunião do ano corrente. Relatório anual de atividades do ano anterior aprovado na primeira reunião do ano seguinte.</t>
  </si>
  <si>
    <t>I.8</t>
  </si>
  <si>
    <t>Apoio técnico e logístico</t>
  </si>
  <si>
    <t>EE</t>
  </si>
  <si>
    <t>II.1</t>
  </si>
  <si>
    <t>II.2</t>
  </si>
  <si>
    <t>II.3</t>
  </si>
  <si>
    <t>III.1</t>
  </si>
  <si>
    <t>III.2</t>
  </si>
  <si>
    <t>III.3</t>
  </si>
  <si>
    <t>IV.1</t>
  </si>
  <si>
    <t>IV.2</t>
  </si>
  <si>
    <t>IV.3</t>
  </si>
  <si>
    <t>N1</t>
  </si>
  <si>
    <t>N2</t>
  </si>
  <si>
    <t>N3</t>
  </si>
  <si>
    <t>N4</t>
  </si>
  <si>
    <t>N5</t>
  </si>
  <si>
    <t>CERH</t>
  </si>
  <si>
    <t>CICLO</t>
  </si>
  <si>
    <t>I.9</t>
  </si>
  <si>
    <t>Revisão do Plano</t>
  </si>
  <si>
    <t>Revisão do Enquadramento</t>
  </si>
  <si>
    <t>Revisão da Cobrança</t>
  </si>
  <si>
    <t>Inicial</t>
  </si>
  <si>
    <t>V.1</t>
  </si>
  <si>
    <t>V</t>
  </si>
  <si>
    <t>V.2</t>
  </si>
  <si>
    <t>V.3</t>
  </si>
  <si>
    <t>TDR para Plano e Enquadramento</t>
  </si>
  <si>
    <t>Elaboração de estudos para implementação da cobrança na bacia hidrográfica, em conformidade com os normativos estaduais pertinentes.</t>
  </si>
  <si>
    <t>Estudos para implementação de Cobrança</t>
  </si>
  <si>
    <t>Avaliação da efetividade do programa</t>
  </si>
  <si>
    <t>Resp. primário</t>
  </si>
  <si>
    <t>Descrição da Meta</t>
  </si>
  <si>
    <t>NOME DO CBH</t>
  </si>
  <si>
    <t>QUADRO DE INDICADORES E METAS: Síntese Estadual</t>
  </si>
  <si>
    <t>ESTADO:</t>
  </si>
  <si>
    <t>ENTIDADE ESTADUAL:</t>
  </si>
  <si>
    <t>Responsável pelo Conselho Estadual de Recursos Hídricos</t>
  </si>
  <si>
    <t>% atendimento</t>
  </si>
  <si>
    <t>Total contratado</t>
  </si>
  <si>
    <t>Total certificado</t>
  </si>
  <si>
    <r>
      <t xml:space="preserve">(digite o ciclo de CERTIFICAÇÃO, de </t>
    </r>
    <r>
      <rPr>
        <i/>
        <sz val="9"/>
        <rFont val="Calibri"/>
        <family val="2"/>
        <scheme val="minor"/>
      </rPr>
      <t>1</t>
    </r>
    <r>
      <rPr>
        <sz val="9"/>
        <rFont val="Calibri"/>
        <family val="2"/>
        <scheme val="minor"/>
      </rPr>
      <t xml:space="preserve"> a </t>
    </r>
    <r>
      <rPr>
        <i/>
        <sz val="9"/>
        <rFont val="Calibri"/>
        <family val="2"/>
        <scheme val="minor"/>
      </rPr>
      <t>5</t>
    </r>
    <r>
      <rPr>
        <sz val="9"/>
        <rFont val="Calibri"/>
        <family val="2"/>
        <scheme val="minor"/>
      </rPr>
      <t xml:space="preserve">, ou </t>
    </r>
    <r>
      <rPr>
        <i/>
        <sz val="9"/>
        <rFont val="Calibri"/>
        <family val="2"/>
        <scheme val="minor"/>
      </rPr>
      <t>"0"</t>
    </r>
    <r>
      <rPr>
        <sz val="9"/>
        <rFont val="Calibri"/>
        <family val="2"/>
        <scheme val="minor"/>
      </rPr>
      <t xml:space="preserve"> para NEGOCIAÇÃO)</t>
    </r>
  </si>
  <si>
    <t>Processos eleitorais realizados tempestivamente e os mandatos encontram-se vigentes, conforme previsão regimental ou norma estadual pertinente</t>
  </si>
  <si>
    <t>Capacitação de membros novos</t>
  </si>
  <si>
    <t>VI.1</t>
  </si>
  <si>
    <t>VI.2</t>
  </si>
  <si>
    <t>VI.3</t>
  </si>
  <si>
    <t>V.4</t>
  </si>
  <si>
    <t>V.5</t>
  </si>
  <si>
    <t>V.6</t>
  </si>
  <si>
    <t>V.7</t>
  </si>
  <si>
    <t>V.8</t>
  </si>
  <si>
    <t>V.9</t>
  </si>
  <si>
    <t>V.10</t>
  </si>
  <si>
    <t>I. Funcionamento e conformidade documental</t>
  </si>
  <si>
    <t>II. Capacitação</t>
  </si>
  <si>
    <t>III. Comunicação</t>
  </si>
  <si>
    <t>V. Implementação de Instrumentos de Gestão</t>
  </si>
  <si>
    <t>Comunicação</t>
  </si>
  <si>
    <t>VI</t>
  </si>
  <si>
    <t>Proporcionar condições para a melhoria da capacidade operacional dos comitês de bacias hidrográficas</t>
  </si>
  <si>
    <t>Objetivo Específico</t>
  </si>
  <si>
    <t>Justificativa</t>
  </si>
  <si>
    <t>Estruturar, publicar e manter base de dados e informações relacionadas com as Instâncias colegiadas do SINGREH e sua atuação</t>
  </si>
  <si>
    <t>O conhecimento que o SINGREH tem de suas instâncias colegiadas é deficiente, pulverizado e sofre com dificuldades de atualização.</t>
  </si>
  <si>
    <t>Requisitos para certificação do cumprimento</t>
  </si>
  <si>
    <t>Decreto, Resolução, Deliberaçao, Ata, ou outro normativo verificável que comprove a realizaçao de processo eleitoral e mandatos vigentes, em conformidade com o previsto na Politica Estadual de Recursos Hídricos</t>
  </si>
  <si>
    <t>Resoluçao/Deliberaçao ou ATA de reunião do Conselho Estadual de Recursos Hídricos aprovando o Quadro de Indicadores e Metas</t>
  </si>
  <si>
    <t>Aprovação do Quadro de Indicadores e Metas</t>
  </si>
  <si>
    <t>Atas das reuniões realizadas</t>
  </si>
  <si>
    <t>Plano de Trabalho e Relatório Anual de Atividades aprovados pelo comitê</t>
  </si>
  <si>
    <t>Apoio provido diretamente pelo órgão/entidade estadual, ou mediante entidade parceira, conveniada ou contratada.</t>
  </si>
  <si>
    <t>Plano de Trabalho e Relatório de Atividades</t>
  </si>
  <si>
    <t>Implementação e Monitoramento do Plano de Capacitaçao</t>
  </si>
  <si>
    <t>Ações previstas no Plano de Capacitação, encontram-se em implementação conforme cronograma (indicar % de atendimento)</t>
  </si>
  <si>
    <t>Responsável primário</t>
  </si>
  <si>
    <t>Sitio Eletronico ou Fan Page em rede social</t>
  </si>
  <si>
    <t xml:space="preserve">O funcionamento adequado dos comitês de bacias hidrográficas em muitos casos é comprometido por restrições ou dificuldades de natureza operacional, seja decorrente de limitaçoes relacionadas com o apoio recebido do Sistema Estadual de Recursos Hídricos, seja por aspectos relacionados com a capacitação dos próprios atores envolvidos, para lidar com os ritos formais ou regimentais necessários para o correto funcionamento de um colegiado. </t>
  </si>
  <si>
    <t>Este componente, portanto, contempla indicadores e metas relacionadas ao regular funcionamento e à respectiva conformidade documental, visando assegurar condições para aferir a adequação dos aspectos operacionais relacionados ao funcionamento dos colegiados</t>
  </si>
  <si>
    <t>Ano 1</t>
  </si>
  <si>
    <t>Ano 0</t>
  </si>
  <si>
    <t>Ano 2</t>
  </si>
  <si>
    <t>Ano 3</t>
  </si>
  <si>
    <t>Ano 4</t>
  </si>
  <si>
    <t>Ano 5</t>
  </si>
  <si>
    <t>Implementação do Plano de Comunicação</t>
  </si>
  <si>
    <t>Plano de Capacitação (aprovação/revisão)</t>
  </si>
  <si>
    <t>Plano de Comunicação (aprovação/revisão)</t>
  </si>
  <si>
    <t>Ações previstas no Plano de Comunicação encontram-se em implementação conforme cronograma (indicar % de atendimento)</t>
  </si>
  <si>
    <t>Conhecimento dos membros (entidades e representantes)</t>
  </si>
  <si>
    <t>Conhecimento da Atuação</t>
  </si>
  <si>
    <t>Conhecimento dos Instrumentos</t>
  </si>
  <si>
    <t xml:space="preserve">Contribuir para a implementação dos instrumentos de gestão de recursos hídricos, bem como para a efetividade dos mesmos em favor da melhoria da qualidade dos recursos hídricos e da garantia de sua disponibilidade </t>
  </si>
  <si>
    <t xml:space="preserve">O avanço na implementação dos instrumentos legais de gestão de recursos hídricos sob governabilidade dos comitês - plano, enquadramento e cobrança - tem sido, via de regra, lenta e pouco efetiva. No tocante a planos e enquadramento, as dificuldades surgem já durante a condução do processo de elaboração, culminando com dificuldades para implementar as açoes planejadas, invariavelmente pela dificuldade em estabelecer a necessaria articulaçao com as politicas de meio ambiente e de uso do solo, bem como com as diferentes políticas setoriais. Acrescente-se, no caso do Enquadramento, as dificuldades relacionadas com monitoramento da qualidade. No tocante à cobrança, as dificuldades decorrem da natural resistencia dos diferentes setores usuários frente a sua implementação.  </t>
  </si>
  <si>
    <t>Obviamente, o presente Programa não pretende abarcar toda a complexidade ou mesmo enfrentar o extenso rol de dificuldades relacionadas com a implementação dos instrumentos da Politica Nacional de Recursos Hídricos. Contudo, um conjunto de indicadores e metas de processo podem ser colocadas a serviço dos sistemas estaduais,  visando dar alguma organicidade à atuação dos comitês de bacias hidrográficas relacionada com os intrumentos de gestão.</t>
  </si>
  <si>
    <t>Cobrança aprovada na bacia hidrográfica, em conformidade com os normativos estaduais pertinentes.</t>
  </si>
  <si>
    <t>Situação especial (Alocação Negociada, condição de entrega, etc)</t>
  </si>
  <si>
    <t>IV. Cadastro</t>
  </si>
  <si>
    <t>Responsável pelo Órgão / Entidade Estadual</t>
  </si>
  <si>
    <t>Condição INICIAL do CBH</t>
  </si>
  <si>
    <t>BACIA COMPARTILHADA</t>
  </si>
  <si>
    <t>NÍVEIS DE IMPLEMENTAÇÃO</t>
  </si>
  <si>
    <t>Lei, Decreto, Resolução, ou outro normativo vigente, em conformidade com a Politica Estadual de Recursos Hídricos, que comprove a condição de criação do Comitê.</t>
  </si>
  <si>
    <t>O</t>
  </si>
  <si>
    <t>obrigatória / aferida em todos os ciclos</t>
  </si>
  <si>
    <t>não obrigatória / aferição nos ciclos que forem negociados</t>
  </si>
  <si>
    <t>N1i</t>
  </si>
  <si>
    <t>N2i</t>
  </si>
  <si>
    <t>N3i</t>
  </si>
  <si>
    <t>N4i</t>
  </si>
  <si>
    <t>N5i</t>
  </si>
  <si>
    <t>Aprovação de Cobrança</t>
  </si>
  <si>
    <t>PACTUAÇÃO: Metas a serem VERIFICADAS (alcançadas ou mantidas) em cada Ciclo</t>
  </si>
  <si>
    <t>não obrigatória / pode ser adotada em susbstituiçao à V.4 e/ou V.5 / aferição NO ciclo negociado</t>
  </si>
  <si>
    <t>Atuação político-institucional</t>
  </si>
  <si>
    <t>CERTIFICAÇÃO pelo Conselho Estadual</t>
  </si>
  <si>
    <t>* Nivel de Implementação: Um determinado Nível será considerado integralmente atendido ao longo da implementação do Programa quando, além de mantidas as condiçoes iniciais que o caracterizam, forem alcançadas todas as metas obrigatórias correspondentes ao Nível, que tenham sido pactuadas.</t>
  </si>
  <si>
    <t>NÍVEIS CARACTERÍSTICOS INICIAIS</t>
  </si>
  <si>
    <t>N4 + cumprimento das metas obrigatórias para o nível</t>
  </si>
  <si>
    <t>N5 + cumprimento das metas obrigatórias para o nível</t>
  </si>
  <si>
    <t>Plano Aprovado</t>
  </si>
  <si>
    <t>não obrigatória, exceto em caso de Plano com vigencia por expirar na horizonte do Programa, ou Plano requerendo adequaçao / pode ser adotada em susbstituiçao à V.2 / aferição NO ciclo negociado</t>
  </si>
  <si>
    <t>não obrigatória, exceto em caso de Enquadramento com vigencia por expirar na horizonte do Programa, ou requerendo adequaçao / pode ser adotada em susbstituiçao à V.3 / aferição NO ciclo negociado</t>
  </si>
  <si>
    <t>VI.4</t>
  </si>
  <si>
    <t>Metas requeridas conforme Nível de Implementação</t>
  </si>
  <si>
    <t>Metas terão a obrigatoriedade dispensada, em caso de indisponibilidade de sistemas de suporte sob responsabilidade da ANA que comprometa o cumprimento da respectiva meta</t>
  </si>
  <si>
    <t>DIAGNÓSTICO PRELIMINAR</t>
  </si>
  <si>
    <t>ANO:</t>
  </si>
  <si>
    <t xml:space="preserve"> inicial</t>
  </si>
  <si>
    <t>Aprovação de TDR para elaboração de Plano e/ou Enquadramento</t>
  </si>
  <si>
    <t>Plano de Comunicação, elaborado para o Comitê de acordo com as suas necessidades e peculiaridades, aprovado e vigente. (o Plano de Comunicação deverá ser revisado ou validado a cada ciclo)</t>
  </si>
  <si>
    <t xml:space="preserve">Deliberação ou ata que evidencie a aprovação (ou revisão, ou validação anual) do Plano de Comunicação pelo Comitê </t>
  </si>
  <si>
    <t>Inserção, no Relatório Anual de Atividades do Comitê devidamente aprovado, de informações a cerca do grau de implementaçao do Plano de Comunicação.</t>
  </si>
  <si>
    <t>Comitê formalmente criado, em conformidade com os normativos do SEGREH</t>
  </si>
  <si>
    <t>Comitê</t>
  </si>
  <si>
    <t>obrigatória / aferida em todos os ciclos (a partir do Ano 2, para Comitê de condiçao inicial "N1")</t>
  </si>
  <si>
    <t>Órgão/Entidade Estadual provê, ao Comitê, os apoios técnico e logístico necessários ao cumprimento das metas</t>
  </si>
  <si>
    <t>Em até 120 dias após a posse de novos membros no Comitê promove-se ação de capacitação, contemplando temática compatível com o nivel de implementaçao da gestão de recursos hídricos na respectiva bacia e carga horária mínima de 16h.</t>
  </si>
  <si>
    <t>Inserçao, no Relatório Anual de Atividades do Comitê devidamente aprovado, de pelo menos as seguintes informaçoes a cerca da capacitaçao realizada: i) conteúdos; ii) pessoal capacitado; ii) carga horária; iv) locais e datas</t>
  </si>
  <si>
    <t>EE e/ou Comitê (informar)</t>
  </si>
  <si>
    <t>obrigatória  / aferida em todos os ciclos, quando requerida  (a partir do Ano 2, para Comitê de condiçao inicial "N1") / admite cumprimento parcial ( indicar % de atendimento)</t>
  </si>
  <si>
    <t>Plano de Capacitação específico, baseado em competências, elaborado para o Comitê de acordo com as suas necessidades e peculiaridades, aprovado e vigente. (o Plano de Cap. deverá ser revisado ou validado a cada ciclo)</t>
  </si>
  <si>
    <t xml:space="preserve">Deliberação ou ata que evidencie a aprovação (ou revisão, ou validação) do Plano de Capacitação pelo Comitê </t>
  </si>
  <si>
    <t>obrigatória / aferida anualmente a partir do Ano 2 (a partir do Ano 3, para Comitê de condiçao inicial "N1")</t>
  </si>
  <si>
    <t>Inserção, no Relatório Anual de Atividades do Comitê, devidamente aprovado, de informações a cerca do grau de implementaçao do Plano de Capacitação; Inserçao, em plataforma computacional a ser disponibilizada pela ANA, de pelo menos as seguintes informaçoes a cerca da capacitaçao realizada: i) conteúdos; ii) pessoal capacitado; ii) carga horária; iv) locais e datas</t>
  </si>
  <si>
    <t>obrigatória / aferida anualmente a partir do Ano 2 (a partir do Ano 3, para Comitê de condiçao inicial "N1" ou "N2")</t>
  </si>
  <si>
    <t>obrigatória / aferida em todos os ciclos (a partir do Ano 2, para Comitê de condiçao inicial "N1") / admite cumprimento parcial ( indicar % de atendimento)</t>
  </si>
  <si>
    <t>Manutenção de base de dados e informaçoes atualizada, contendo a composição do Comitê, entidades e membros, titulares e suplentes, mandatos, endereços, status de capacitaçao, dentre outras informaçoes, conforme padrão definido pela ANA</t>
  </si>
  <si>
    <t>Manutenção de base de dados e informações atualizada, contendo o registro da atuação do Comitê (convocatórias, atas, resoluções, moções, relatórios de atividades), conforme padrão definido pela ANA</t>
  </si>
  <si>
    <t>Manutençao da base de conhecimento atualizada, considerando o status da implementação e ao menos os conteúdos afetos aos intrumentos de gestão sob governabilidade do Comitê (Plano, Enquadramento, Cobrança)</t>
  </si>
  <si>
    <t>obrigatória / aferida em todos os ciclos (a partir do Ano 2, para Comitê de condiçao inicial "N1" ou "N2"</t>
  </si>
  <si>
    <t>Inserção, em plataforma computacional a ser disponibilizada pela ANA (CINCO), da minuta consolidada de TDR para elaboraçao de Plano e/ou Enquadramento, aprovada pelo Comitê.</t>
  </si>
  <si>
    <t>Plano de Recursos Hídricos da bacia hidrográfica aprovado pelo Comitê, em conformidade com os normativos estaduais pertinentes</t>
  </si>
  <si>
    <t>Inserção, em plataforma computacional a ser disponibilizada pela ANA (CINCO), de Plano de Recursos Hídricos da bacia hidrográfica, elaborado em conformidade com os normativos vigentes e aprovado pelo Comitê.</t>
  </si>
  <si>
    <t>Proposta de Enquadramento dos corpos d'água aprovada pelo Comitê, incluindo plano de efetivação, em conformidade com os normativos estaduais pertinentes.</t>
  </si>
  <si>
    <t>Inserção, em plataforma computacional a ser disponibilizada pela ANA (CINCO), de Proposta de Enquadramento e respectivo plano de efetivação, elaborados em conformidade com os normativos vigentes e aprovados pelo Comitê.</t>
  </si>
  <si>
    <t xml:space="preserve">Revisão de Plano elaborada e aprovada pelo Comitê, em conformidade com os normativos estaduais pertinentes. </t>
  </si>
  <si>
    <t xml:space="preserve">Inserção, em plataforma computacional a ser disponibilizada pela ANA (CINCO), de REVISÃO do Plano de Recursos Hídricos da bacia hidrográfica, elaborado em conformidade com os normativos vigentes e aprovado pelo Comitê. </t>
  </si>
  <si>
    <t>Revisão de Proposta de Enquadramento dos corpos d'água elaborada e aprovada pelo Comitê, incluindo plano de efetivação, em conformidade com os normativos estaduais pertinentes.</t>
  </si>
  <si>
    <t>Inserção, em plataforma computacional a ser disponibilizada pela ANA (CINCO), de REVISÃO de Proposta de Enquadramento e respectivo plano de efetivação, elaborados em conformidade com os normativos vigentes e aprovados pelo Comitê.</t>
  </si>
  <si>
    <t>Comitê, CERH e EE</t>
  </si>
  <si>
    <t>Autoavaliação do Comitê</t>
  </si>
  <si>
    <t>Ao longo dos ciclos de implementaçao do PROGRAMA serão observados os requisitos básicos descritos para cada nivel (Nivel Característico Inicial), acrescidos das metas obrigatórias pertinentes ao respectivo nivel (Nivel de Implementação)</t>
  </si>
  <si>
    <t>Nível Caract. Inicial</t>
  </si>
  <si>
    <t>VI. Acompanhamento</t>
  </si>
  <si>
    <t>Peso</t>
  </si>
  <si>
    <t>10 - 25</t>
  </si>
  <si>
    <t>5 - 10</t>
  </si>
  <si>
    <t>TOTAL</t>
  </si>
  <si>
    <t>100</t>
  </si>
  <si>
    <t xml:space="preserve">Inserção, em plataforma computacional a ser disponibilizada pela ANA (CINCO), de Estudos para implementação da cobrança na bacia (mecanismos, valores, agencia), aprovado pelo Comitê, em conformidade com os normativos vigentes. </t>
  </si>
  <si>
    <t>PROCOMITÊS</t>
  </si>
  <si>
    <t>-</t>
  </si>
  <si>
    <t>Percentual de Alcançe das Metas Anuais (médio do estado)</t>
  </si>
  <si>
    <t>Percentual a ser repassado</t>
  </si>
  <si>
    <t xml:space="preserve">obrigatória para Comitê sem Plano vigente / aferição NO ciclo negociado e subsequentes (Até Ano 5, para Comitê com inicio "N1"; Até Ano 4, para os demais. (Plano vigente deverá ser comprovado conforme IV.3). </t>
  </si>
  <si>
    <t xml:space="preserve">obrigatória para Comitê com Nivel Inicial a partir de "N3", em bacia compartilhada, sem Enquadramento vigente / aferição NO ciclo negociado e subsequentes. (Enquadramento vigente deverá ser comprovado conforme IV.3). </t>
  </si>
  <si>
    <t>A meta obrigatória em determinado ciclo, caso não cumprida, continuará exigivel nos ciclos subsequentes.</t>
  </si>
  <si>
    <t>Resolução, deliberação, ata, ou outro instrumento formal e verificavel que comprove a existencia de Regimento Interno aprovado pelo Comitê.</t>
  </si>
  <si>
    <t>obrigatória  / aferida em todos os ciclos (aferida a partir do Ano 2, para Comitê de condiçao inicial "N1") / admite cumprimento parcial (indicar % de atendimento)</t>
  </si>
  <si>
    <t>Atender às convocações ou solicitaçoes do Conselho Estadual, do Órgão / Entidade Estadual ou da ANA, indicando representantes para participar das atividades de acompanhamento e avaliação da implementação do PROCOMITÊS</t>
  </si>
  <si>
    <t>Responder questionário ou outro documento formulado pela ANA, ou ainda participar de atividade proposta pela ANA , como subsidio para avaliação da efetividade das ações do Programa</t>
  </si>
  <si>
    <t>Responder questionário ou outro documento formulado pela ANA, ou ainda participar de atividade proposta pela ANA, como subsidio para avaliação da atuação do comite no âmbito do Sistema Estadual de Recursos Hídricos</t>
  </si>
  <si>
    <t>Acompanhamento do PROCOMITÊS pelo Conselho Estadual de Recursos Hídricos</t>
  </si>
  <si>
    <t>NOTAS IMPORTANTES:</t>
  </si>
  <si>
    <t>Acompanhar o processo de implementaçao do Programa em cada comitê, mediante a constituiçao de Grupo de Trabalho, Câmara Técnica Temporária ou outra instancia específica no âmbito do Conselho Estadual de Recursos Hídricos.</t>
  </si>
  <si>
    <t>VI.5</t>
  </si>
  <si>
    <t>Grupo de Trabalho, Câmara Técnica ou outra instância específica regulamente constituida e em funcionamento,com atribuiçoes de acompanhamento da implementação do Programa e de orientaçao ao Conselho, em subsidio ao processo de certificação do cumprimento das metas.</t>
  </si>
  <si>
    <t>Certificação das Metas pelo Conselho Estadual de Recursos Hídricos</t>
  </si>
  <si>
    <t>Metas do comitê aferidas e certificadas pelo Conselho Estadual de Recursos Hídricos</t>
  </si>
  <si>
    <t>NIVEL IMPLEMENTAÇÃO</t>
  </si>
  <si>
    <t>50% &lt;=   P   &lt;= 60%</t>
  </si>
  <si>
    <t>20 - 30</t>
  </si>
  <si>
    <t>15 - 25</t>
  </si>
  <si>
    <t>Aferição em cada Ciclo, a partir do Nivel Caracteristico Inicial indicado</t>
  </si>
  <si>
    <t>a definir conforme negociação, previamente à assinatura de contrato, observadas as condições de exigibilidade e os critérios de aferição</t>
  </si>
  <si>
    <t>Totais Certificados (%)</t>
  </si>
  <si>
    <t>Nível Mínimo de Impl.</t>
  </si>
  <si>
    <t>....................................., ....... de ............................................ de 201 ...</t>
  </si>
  <si>
    <t>Totais por indicador, na condição inicial</t>
  </si>
  <si>
    <t>% atendimento por indicador, na condição inicial</t>
  </si>
  <si>
    <t>% geral</t>
  </si>
  <si>
    <t>Revisão de mecanismos e/ou valores de cobrança aprovada pelo Comitê, em conformidade com os normativos estaduais pertinentes.</t>
  </si>
  <si>
    <t>Atas, Relatórios e demais documentações resultantes das atividades de acompanhamento desenvolvidas.</t>
  </si>
  <si>
    <t>Contribuir para a apropriação do Programa pelos agentes envolvidos, seus objetivos e suas metas, bem como para a efetividade das ações de desenvolvimento e aperfeiçoamento da atuação das Instâncias Colegiadas em favor da melhoria da gestão dos recursos Hídricos</t>
  </si>
  <si>
    <t xml:space="preserve">A efetividade do programa precisa ser monitorada e avaliada ao longo da implementação das ações a fim de permitir os ajustes necessários ao cumprimento dos objetivos do Programa. Para tanto, é fundamental que este acompanhamento seja desempenhado pelos executores do programa. Este componente, portanto, contempla indicadores e metas relacionadas a regular participação, integração e pactuação dos agentes executores do Programa com seus objetivos. </t>
  </si>
  <si>
    <t>A obrigatoriedade de qualquer meta poderá ser reavaliada e eventualmente dispensada, a critério da ANA, em face de peculiariedades locais, limitações legais ou regulamentares, ou fatores supervenientes, desde que devidamente justificada, sendo o peso atribuido à meta em questão redistribuido para as metas remanescentes</t>
  </si>
  <si>
    <t>Cadastro Nacional de Instâncias Colegiadas do SINGREH - CINCO</t>
  </si>
  <si>
    <t>(1)</t>
  </si>
  <si>
    <t>Em caso de adoção dos indicadores V.9 e /ou V.10, os pesos serão subtraidos dos demais indicadores do componente</t>
  </si>
  <si>
    <t xml:space="preserve">          P  &lt; 50%    </t>
  </si>
  <si>
    <t xml:space="preserve">  60% &lt;   P   &lt;= 70%</t>
  </si>
  <si>
    <t xml:space="preserve">  70% &lt;   P   &lt;= 80%</t>
  </si>
  <si>
    <t xml:space="preserve">  80% &lt;   P   &lt;= 90%</t>
  </si>
  <si>
    <t xml:space="preserve">            P  &gt;  90%</t>
  </si>
  <si>
    <t>CRITÉRIO DE CÁLCULO DOS REPASSES ANUAIS, CONFORME PERCENTUAL DE ALCANÇE DAS METAS</t>
  </si>
  <si>
    <t>Pesos recomendados, conforme componente, e ponderações conforme indicador</t>
  </si>
  <si>
    <t>Pesos Máximos e Mínimos, conforme componente</t>
  </si>
  <si>
    <t>PROGRAMA NACIONAL DE FORTALECIMENTO DOS COMITÊS DE BACIAS HIDROGRÁFICAS</t>
  </si>
  <si>
    <t>PROGRAMA NACIONAL DE FORTALECIMENTO DOS COMITÊS DE BACIAS HIDROGRÁFICAS - PROCOMITÊS</t>
  </si>
  <si>
    <r>
      <rPr>
        <b/>
        <sz val="12"/>
        <color theme="3"/>
        <rFont val="Century Gothic"/>
        <family val="2"/>
      </rPr>
      <t>Comitê Criado:</t>
    </r>
    <r>
      <rPr>
        <sz val="12"/>
        <color theme="3"/>
        <rFont val="Century Gothic"/>
        <family val="2"/>
      </rPr>
      <t xml:space="preserve"> prévia existência de Lei, Decreto Estadual, resolução do CERH ou outro normativo caracterizando sua criação;</t>
    </r>
  </si>
  <si>
    <r>
      <rPr>
        <b/>
        <sz val="12"/>
        <color theme="3"/>
        <rFont val="Century Gothic"/>
        <family val="2"/>
      </rPr>
      <t>N1</t>
    </r>
    <r>
      <rPr>
        <sz val="12"/>
        <color theme="3"/>
        <rFont val="Century Gothic"/>
        <family val="2"/>
      </rPr>
      <t xml:space="preserve"> + cumprimento das metas obrigatórias para o nível</t>
    </r>
  </si>
  <si>
    <r>
      <rPr>
        <b/>
        <sz val="12"/>
        <color theme="3"/>
        <rFont val="Century Gothic"/>
        <family val="2"/>
      </rPr>
      <t>Comitê Instalado:</t>
    </r>
    <r>
      <rPr>
        <sz val="12"/>
        <color theme="3"/>
        <rFont val="Century Gothic"/>
        <family val="2"/>
      </rPr>
      <t xml:space="preserve"> condição de </t>
    </r>
    <r>
      <rPr>
        <u/>
        <sz val="12"/>
        <color theme="3"/>
        <rFont val="Century Gothic"/>
        <family val="2"/>
      </rPr>
      <t>comitê criado</t>
    </r>
    <r>
      <rPr>
        <sz val="12"/>
        <color theme="3"/>
        <rFont val="Century Gothic"/>
        <family val="2"/>
      </rPr>
      <t>, além de regimento Interno aprovado, processo eleitoral realizado, membros empossados e diretoria eleita, com mandatos vigentes, observados os normativos estaduais pertinentes;</t>
    </r>
  </si>
  <si>
    <r>
      <rPr>
        <b/>
        <sz val="12"/>
        <color theme="3"/>
        <rFont val="Century Gothic"/>
        <family val="2"/>
      </rPr>
      <t>N2</t>
    </r>
    <r>
      <rPr>
        <sz val="12"/>
        <color theme="3"/>
        <rFont val="Century Gothic"/>
        <family val="2"/>
      </rPr>
      <t xml:space="preserve"> + cumprimento das metas obrigatórias para o nível</t>
    </r>
  </si>
  <si>
    <r>
      <rPr>
        <b/>
        <sz val="12"/>
        <color theme="3"/>
        <rFont val="Century Gothic"/>
        <family val="2"/>
      </rPr>
      <t>Comitê consolidado em funcionamento:</t>
    </r>
    <r>
      <rPr>
        <sz val="12"/>
        <color theme="3"/>
        <rFont val="Century Gothic"/>
        <family val="2"/>
      </rPr>
      <t xml:space="preserve"> condições de </t>
    </r>
    <r>
      <rPr>
        <u/>
        <sz val="12"/>
        <color theme="3"/>
        <rFont val="Century Gothic"/>
        <family val="2"/>
      </rPr>
      <t>comitê instalado</t>
    </r>
    <r>
      <rPr>
        <sz val="12"/>
        <color theme="3"/>
        <rFont val="Century Gothic"/>
        <family val="2"/>
      </rPr>
      <t>, além de regular funcionamento evidenciado ao menos pela realização das reuniões ordinárias regimentalmente previstas.</t>
    </r>
  </si>
  <si>
    <r>
      <rPr>
        <b/>
        <sz val="12"/>
        <color theme="3"/>
        <rFont val="Century Gothic"/>
        <family val="2"/>
      </rPr>
      <t>N3</t>
    </r>
    <r>
      <rPr>
        <sz val="12"/>
        <color theme="3"/>
        <rFont val="Century Gothic"/>
        <family val="2"/>
      </rPr>
      <t xml:space="preserve"> + cumprimento das metas obrigatórias para o nível;</t>
    </r>
  </si>
  <si>
    <r>
      <rPr>
        <b/>
        <sz val="12"/>
        <color theme="3"/>
        <rFont val="Century Gothic"/>
        <family val="2"/>
      </rPr>
      <t>Comitê com Plano ou Enquadramento aprovado:</t>
    </r>
    <r>
      <rPr>
        <sz val="12"/>
        <color theme="3"/>
        <rFont val="Century Gothic"/>
        <family val="2"/>
      </rPr>
      <t xml:space="preserve"> condições de </t>
    </r>
    <r>
      <rPr>
        <u/>
        <sz val="12"/>
        <color theme="3"/>
        <rFont val="Century Gothic"/>
        <family val="2"/>
      </rPr>
      <t>comitê consolidado em funcionamento</t>
    </r>
    <r>
      <rPr>
        <sz val="12"/>
        <color theme="3"/>
        <rFont val="Century Gothic"/>
        <family val="2"/>
      </rPr>
      <t>, além de Plano ou Enquadramento aprovado na forma do Regimento Interno e dos normativos pertinentes no âmbito do estado.</t>
    </r>
  </si>
  <si>
    <r>
      <rPr>
        <b/>
        <sz val="12"/>
        <color theme="3"/>
        <rFont val="Century Gothic"/>
        <family val="2"/>
      </rPr>
      <t>Comitê com Cobrança Implementada:</t>
    </r>
    <r>
      <rPr>
        <sz val="12"/>
        <color theme="3"/>
        <rFont val="Century Gothic"/>
        <family val="2"/>
      </rPr>
      <t xml:space="preserve"> condições de </t>
    </r>
    <r>
      <rPr>
        <u/>
        <sz val="12"/>
        <color theme="3"/>
        <rFont val="Century Gothic"/>
        <family val="2"/>
      </rPr>
      <t>comitê com Plano ou Enquadramento aprovado</t>
    </r>
    <r>
      <rPr>
        <sz val="12"/>
        <color theme="3"/>
        <rFont val="Century Gothic"/>
        <family val="2"/>
      </rPr>
      <t>, além de cobrança aprovada e implementada.</t>
    </r>
  </si>
  <si>
    <t>Condições de Exigibilidade e Critérios de Aferição</t>
  </si>
  <si>
    <r>
      <t xml:space="preserve">Assimetrias demasiadas de conhecimento, de capacidade de atuaçao, ou referentes ao grau de organização dos diferentes segmentos e setores, eventualmente observadas nos colegiados do SINGREH, podem comprometer a efetividade da atuaçao dos mesmos em favor da implementaçao das politicas de recursos hídricos. Desmotivação, dificuldades em tomar decisões ou mesmo o risco de </t>
    </r>
    <r>
      <rPr>
        <i/>
        <sz val="10"/>
        <color theme="3"/>
        <rFont val="Calibri"/>
        <family val="2"/>
        <scheme val="minor"/>
      </rPr>
      <t xml:space="preserve">captura </t>
    </r>
    <r>
      <rPr>
        <sz val="10"/>
        <color theme="3"/>
        <rFont val="Calibri"/>
        <family val="2"/>
        <scheme val="minor"/>
      </rPr>
      <t>dos setores menos organizados por aqueles com maior capacidade, experiencia ou conhecimento, são alguns dos aspectos a enfrentar.</t>
    </r>
  </si>
  <si>
    <t>Inserção, em plataforma computacional a ser disponibilizada pela ANA (CINCO), dos dados e informaçoes relacionadas com o conhecimento dos membros do comitê.</t>
  </si>
  <si>
    <t>Inserção, em plataforma computacional a ser disponibilizada pela ANA (CINCO), dos dados e informaçoes relacionadas com a atuação do comitê.</t>
  </si>
  <si>
    <t>Inserção, em plataforma computacional a ser disponibilizada pela ANA (CINCO), do status e dos conteúdos afetos aos instrumentos sob governabilidade do comitê (Plano, Enquadramento, Cobrança).</t>
  </si>
  <si>
    <r>
      <t xml:space="preserve">Inserção, em plataforma computacional a ser disponibilizada pela ANA (CINCO), dos </t>
    </r>
    <r>
      <rPr>
        <b/>
        <sz val="10"/>
        <color theme="3"/>
        <rFont val="Calibri"/>
        <family val="2"/>
        <scheme val="minor"/>
      </rPr>
      <t xml:space="preserve">documentos </t>
    </r>
    <r>
      <rPr>
        <sz val="10"/>
        <color theme="3"/>
        <rFont val="Calibri"/>
        <family val="2"/>
        <scheme val="minor"/>
      </rPr>
      <t xml:space="preserve">(deliberações de mecanismos, valores, agencia, etc) </t>
    </r>
    <r>
      <rPr>
        <b/>
        <sz val="10"/>
        <color theme="3"/>
        <rFont val="Calibri"/>
        <family val="2"/>
        <scheme val="minor"/>
      </rPr>
      <t>que configurem a completa e efetiva aprovação da cobrança pelo Comitê</t>
    </r>
    <r>
      <rPr>
        <sz val="10"/>
        <color theme="3"/>
        <rFont val="Calibri"/>
        <family val="2"/>
        <scheme val="minor"/>
      </rPr>
      <t>, em conformidade com os normativos vigentes.</t>
    </r>
  </si>
  <si>
    <r>
      <t xml:space="preserve">Inserção, em plataforma computacional a ser disponibilizada pela ANA (CINCO), dos </t>
    </r>
    <r>
      <rPr>
        <b/>
        <sz val="10"/>
        <color theme="3"/>
        <rFont val="Calibri"/>
        <family val="2"/>
        <scheme val="minor"/>
      </rPr>
      <t xml:space="preserve">documentos </t>
    </r>
    <r>
      <rPr>
        <sz val="10"/>
        <color theme="3"/>
        <rFont val="Calibri"/>
        <family val="2"/>
        <scheme val="minor"/>
      </rPr>
      <t xml:space="preserve">(deliberações de mecanismos, valores, agencia, etc) </t>
    </r>
    <r>
      <rPr>
        <b/>
        <sz val="10"/>
        <color theme="3"/>
        <rFont val="Calibri"/>
        <family val="2"/>
        <scheme val="minor"/>
      </rPr>
      <t>que configurem a completa e efetiva aprovação da revisão da cobrança pelo Comitê</t>
    </r>
    <r>
      <rPr>
        <sz val="10"/>
        <color theme="3"/>
        <rFont val="Calibri"/>
        <family val="2"/>
        <scheme val="minor"/>
      </rPr>
      <t>, em conformidade com os normativos vigentes.</t>
    </r>
  </si>
  <si>
    <r>
      <rPr>
        <b/>
        <sz val="16"/>
        <color theme="3"/>
        <rFont val="Calibri"/>
        <family val="2"/>
        <scheme val="minor"/>
      </rPr>
      <t>Detalhamento dos Componentes</t>
    </r>
    <r>
      <rPr>
        <b/>
        <sz val="14"/>
        <color theme="3"/>
        <rFont val="Calibri"/>
        <family val="2"/>
        <scheme val="minor"/>
      </rPr>
      <t xml:space="preserve"> </t>
    </r>
    <r>
      <rPr>
        <i/>
        <sz val="12"/>
        <color theme="3"/>
        <rFont val="Calibri"/>
        <family val="2"/>
        <scheme val="minor"/>
      </rPr>
      <t>(conforme Resolução ANA 1.190/2016, artigo 4o, Paragrafo Único)</t>
    </r>
  </si>
  <si>
    <t>Certificação, pelo Conselho Estadual de Recursos Hídricos, do Quadro Individual de Indicadores e Metas do comitê, tendo como subsídio o Relatório Anual de Atividades consolidado pelo órgão / entidade estadual.</t>
  </si>
  <si>
    <t>Convocações para reuniões (ordinárias e extraordinárias) realizadas com a antecedência regimental prevista, além de atas elaboradas e aprovadas tempestivamente</t>
  </si>
  <si>
    <t>Editais de convocação para reuniões publicados com a antecedencia regimental prevista e respectivas atas aprovadas</t>
  </si>
  <si>
    <r>
      <t>Promover ações de capacitação em favor do aperfeiçoamento da representatividade e do exercício da representação, tendo como alvo os membros dos comitês de bacias hidrográficas e dos conselhos</t>
    </r>
    <r>
      <rPr>
        <vertAlign val="superscript"/>
        <sz val="10"/>
        <color theme="3"/>
        <rFont val="Calibri"/>
        <family val="2"/>
        <scheme val="minor"/>
      </rPr>
      <t>(3)</t>
    </r>
    <r>
      <rPr>
        <sz val="10"/>
        <color theme="3"/>
        <rFont val="Calibri"/>
        <family val="2"/>
        <scheme val="minor"/>
      </rPr>
      <t xml:space="preserve"> de recursos hídricos, enfatizando aspectos como a redução das assimetrias de conhecimento, motivação e organização entre os diferentes setores e segmentos.</t>
    </r>
  </si>
  <si>
    <r>
      <t>Promover ações de comunicação que permitam ampliar o reconhecimento dos comitês de bacias hidrográficas e conselhos</t>
    </r>
    <r>
      <rPr>
        <vertAlign val="superscript"/>
        <sz val="10"/>
        <color theme="3"/>
        <rFont val="Calibri"/>
        <family val="2"/>
        <scheme val="minor"/>
      </rPr>
      <t>(3)</t>
    </r>
    <r>
      <rPr>
        <sz val="10"/>
        <color theme="3"/>
        <rFont val="Calibri"/>
        <family val="2"/>
        <scheme val="minor"/>
      </rPr>
      <t xml:space="preserve"> de recursos hídricos pela sociedade em geral, como capazes de bem exercer suas atribuições no âmbito dos sistemas nacional e estaduais de recursos hídricos </t>
    </r>
  </si>
  <si>
    <t>Assim, o fortalecimento dos comitês e conselhos e seu reconhecimento pela sociedade em geral, como capazes de exercer suas competencias legais, não devem prescindir da definição e implementação de estratégias de comunicação que propiciem a necessária visibilidade social do  comitê como fórum de representação, negociação e concertação dos rumos da gestão dos recursos hidricos nas respectivas bacias hidrográficas, zelando pelo uso adequado e sustentável da água.</t>
  </si>
  <si>
    <r>
      <t>A oferta de capacitação, dirigida aos comites e conselhos</t>
    </r>
    <r>
      <rPr>
        <sz val="10"/>
        <color theme="3"/>
        <rFont val="Calibri"/>
        <family val="2"/>
        <scheme val="minor"/>
      </rPr>
      <t>, estruturando trilhas formativas compatíveis com os diferentes estágios de atuação de cada Comitê ou Conselho,  e considerando as competências requeridas de seus membros, deverá ser capaz de minimizar tais assimetrias, e dos riscos delas decorrentes, contribuindo para uma maior legitimidade das decisões resultantes da atuaçao dos colegiados.</t>
    </r>
  </si>
  <si>
    <t xml:space="preserve">obrigatória para comitês sem Plano vigente  / aferição NO ciclo negociado e subsequentes (Negociado até Ano 3, para Comitê com nível inicial "N1"; Até Ano 2, para os demais. Negociável em qualquer ciclo, para planos com vigencia por expirar no horizonte do Programa). (TDR ja elaborado deverá ser comprovado conforme IV.3). </t>
  </si>
  <si>
    <t xml:space="preserve">obrigatória para comitês com Nivel Inicial a partir de "N3", em bacia compartilhada, sem cobrança implementada / aferição NO ciclo negociado (até Ano 4) e subsequentes. (Estudos de Cobrança já realizados deverão ser comprovados conforme IV.3). </t>
  </si>
  <si>
    <t xml:space="preserve">obrigatória para comitês com Nivel Inicial a partir de "N3", em bacia compartilhada, sem cobrança implementada / aferição NO ciclo negociado e subsequentes. (Cobrança implementada deverá ser comprovada conforme IV.3). </t>
  </si>
  <si>
    <t>Negociação com os comitês e aprovação do Quadro de Indicadores e Metas pelo Conselho Estadual, como requisito parcial para a contratação</t>
  </si>
  <si>
    <t>O baixo conhecimento que a sociedade em geral tem dos comitês e conselhos, da política de recursos hídricos e de seus fundamentos - especialmente o que trata da descentralização e da participação do Poder Público, dos usuários e das comunidades - acabam por limitar a atuação política dos comitês. Entes que são essencialmente políticos tem invariavelmente sua relevância estabelecida no mesmo patamar em que são conhecidos pela sociedade.</t>
  </si>
  <si>
    <t>Este componente deve fomentar a consolidação e manutenção de base de dados e informações dos comitês de bacias hidrográficas e conselhos estaduais de recursos hídricos, incluindo estratégia de atualização permanente da composição, mandatos, diretorias, mailing (conhecimento dos membros), convocatórias, atas, resoluções, moções, relatórios de atividades (conhecimento da atuação) e status da implementação e conteúdos afetos aos instrumentos de gestão sob governabilidade dos comitês, nas respectivas bacias (conhecimento dos instrumentos), bem como dos conselhos.</t>
  </si>
  <si>
    <t>Os componentes II (Capacitação), III (Comunicação) e IV (Cadastro) são aplicáveis, no que couber, aos conselhos estaduais de recursos hídricos, sendo as ações implementadas pela Entidade/Orgão Gestor Estadual de Recursos Hídricos, que poderá solicitar apoio da ANA</t>
  </si>
  <si>
    <t>Funcionamento</t>
  </si>
  <si>
    <t>Acompanhamento e Avaliação</t>
  </si>
  <si>
    <t>Instrumentos</t>
  </si>
  <si>
    <t>PESOS CONFORME COMPONENTES E INDICADORES</t>
  </si>
  <si>
    <t>Açoes conjuntas de Acompanhamento e Avaliação</t>
  </si>
  <si>
    <t>Os ciclos/anos indicados como obrigatórios para a aferição das diferentes metas poderão ser ajustados durante a negociação, como forma de viabilizar a assunçao de compromissos coletivos, envolvendo os comitês e a entidade ou orgão gestor estadual de recursos hídricos, desde que devidamente caracterizados e justificados</t>
  </si>
  <si>
    <t>MAPA DE PESOS A UTILIZAR</t>
  </si>
  <si>
    <t>MAPA GLOBAL DE PESOS</t>
  </si>
  <si>
    <r>
      <rPr>
        <b/>
        <sz val="14"/>
        <rFont val="Calibri"/>
        <family val="2"/>
        <scheme val="minor"/>
      </rPr>
      <t>NIVEL CARACTERÍSTICO INICIAL DO CBH</t>
    </r>
    <r>
      <rPr>
        <b/>
        <sz val="12"/>
        <rFont val="Calibri"/>
        <family val="2"/>
        <scheme val="minor"/>
      </rPr>
      <t xml:space="preserve"> </t>
    </r>
    <r>
      <rPr>
        <sz val="10"/>
        <rFont val="Calibri"/>
        <family val="2"/>
        <scheme val="minor"/>
      </rPr>
      <t>(informar condiçao inicial do CBH, anterior à implementaçao)</t>
    </r>
  </si>
  <si>
    <t>(PESO)</t>
  </si>
  <si>
    <t>MARCAR "X", SE BACIA COMPARTILHADA</t>
  </si>
  <si>
    <t>Número de indicadores ATENDIDOS, em cada Ciclo</t>
  </si>
  <si>
    <t>Número de indicadores a aferir em cada ciclo</t>
  </si>
  <si>
    <t>Número de indicadores a monitorar, conforme nível</t>
  </si>
  <si>
    <t>B9</t>
  </si>
  <si>
    <t>C9</t>
  </si>
  <si>
    <t>E9</t>
  </si>
  <si>
    <t>E12, E28, E38, E48, E58, E75</t>
  </si>
  <si>
    <t>COLUNA S</t>
  </si>
  <si>
    <t>PREENCHER COM "S", CASO O CBH ATENDA AO INDICADOR DA LINHA CORRESPONDENTE, NA CONDIÇAO INICIAL</t>
  </si>
  <si>
    <t>INDICAR RESPONSAVEL PRIMARIO, PARA O INDICADOR CORRESPONDENTE</t>
  </si>
  <si>
    <t>AREA AZUL</t>
  </si>
  <si>
    <t>ESCOLHER OS PESOS DOS COMPONENTES, OBSERVANDO AS FAIXAS PERMITIDAS (PREENCHIDO PREVIAMENTE COM OS VALORES RECOMENDADOS)</t>
  </si>
  <si>
    <t>E (30a32, 40a42, 60a89)</t>
  </si>
  <si>
    <t xml:space="preserve">ASSINALAR, CONFORME O INDICADOR CONSIDERADO, AS CELULAS DA "AREA AZUL" DO COMPONENTE V </t>
  </si>
  <si>
    <t>(assinalar o ano escolhido e os demais à direita, sempre observando as orientações da Coluna Z)</t>
  </si>
  <si>
    <r>
      <t xml:space="preserve">INSTRUÇOES PREENCHIMENTO </t>
    </r>
    <r>
      <rPr>
        <b/>
        <sz val="14"/>
        <color rgb="FF0000FF"/>
        <rFont val="Calibri"/>
        <family val="2"/>
        <scheme val="minor"/>
      </rPr>
      <t>(as celulas editáveis contém texto em azul)</t>
    </r>
  </si>
  <si>
    <t>PROCOMITÊS: QUADRO DE INDICADORES E METAS - FORMULÁRIO INDIVIDUAL DO COMITÊ</t>
  </si>
  <si>
    <t>(assinalar em caso de bacia compatilhada)</t>
  </si>
  <si>
    <t>B2</t>
  </si>
  <si>
    <t>B3</t>
  </si>
  <si>
    <t>PREENCHER COM NIVEL CARACTERISTICO INICIAL DO CBH (1, 2, 3, 4 OU 5) CONFORME ABA  "Níveis"</t>
  </si>
  <si>
    <t>"0" para negociação; "1 a 5", para os ciclos de certificação (manter "0" neste etapa)</t>
  </si>
  <si>
    <t>SIGLA UF</t>
  </si>
  <si>
    <t>NOME UF</t>
  </si>
  <si>
    <t>OGERH / EE:</t>
  </si>
  <si>
    <t>DADOS GERAIS PARA PREENCHIMENTO PRELIMINAR</t>
  </si>
  <si>
    <r>
      <t>PERÍODO CONTRATUAL:</t>
    </r>
    <r>
      <rPr>
        <sz val="12"/>
        <color theme="1"/>
        <rFont val="Calibri"/>
        <family val="2"/>
        <scheme val="minor"/>
      </rPr>
      <t xml:space="preserve"> </t>
    </r>
  </si>
  <si>
    <t>§ 1º. O Calendário Anual de Certificação do PROCOMITÊS e os procedimentos operacionais a serem observados serão estabelecidos pela ANA em Manual Operativo do Programa</t>
  </si>
  <si>
    <t>ANO 1</t>
  </si>
  <si>
    <t>ANO 2</t>
  </si>
  <si>
    <t>ANO 3</t>
  </si>
  <si>
    <t>ANO 4</t>
  </si>
  <si>
    <t>ANO 5</t>
  </si>
  <si>
    <t>FINAL CONTRATO</t>
  </si>
  <si>
    <t>DATAS LIMITE P/ CONCLUSÃO CERTIFICAÇÃO PELO CERH</t>
  </si>
  <si>
    <t>PROCESSO DE CERTIFICAÇÃO ANUAL: CALENDARIO (datas limite)</t>
  </si>
  <si>
    <t>ATIVIDADE</t>
  </si>
  <si>
    <t>DEZ</t>
  </si>
  <si>
    <t>JAN</t>
  </si>
  <si>
    <t>FEV</t>
  </si>
  <si>
    <t>MAR</t>
  </si>
  <si>
    <t>ABR</t>
  </si>
  <si>
    <t>MAI</t>
  </si>
  <si>
    <t>CBHs enviam à Entidade Estadual os subsídios requeridos para a consolidação do Relatório Anual de Certificação de Metas</t>
  </si>
  <si>
    <t>Entidade Estadual consolida e envia ao Conselho Estadual de Recursos Hídricos o Relatório Anual de Certificação de Metas</t>
  </si>
  <si>
    <t>GT ou CT elabora parecer, como subsídio ao Conselho Estadual de Recursos Hídricos</t>
  </si>
  <si>
    <t xml:space="preserve"> Conselho Estadual de Recursos Hídricos, com base no Relatório Anual de Certificação de Metas e respectivo parecer, delibera a respeito da Certificação.</t>
  </si>
  <si>
    <t>Envio à ANA do resultado da Certificação Anual aprovada pelo Conselho Estadual de Recursos Hídricos</t>
  </si>
  <si>
    <t>ANA procede a verificação dos demais requisitos, visando o repasse de recursos</t>
  </si>
  <si>
    <r>
      <t xml:space="preserve">Sitio eletronico ou </t>
    </r>
    <r>
      <rPr>
        <sz val="10"/>
        <color rgb="FFC00000"/>
        <rFont val="Calibri"/>
        <family val="2"/>
        <scheme val="minor"/>
      </rPr>
      <t>pagina pública</t>
    </r>
    <r>
      <rPr>
        <sz val="10"/>
        <color theme="3"/>
        <rFont val="Calibri"/>
        <family val="2"/>
        <scheme val="minor"/>
      </rPr>
      <t xml:space="preserve"> em rede social mantida e atualizada com as principais atividades desenvolvidas pelo Comitê (reuniões, eventos, encontros, noticias a respeito da atuação do Comitê, deliberações, moções, etc)</t>
    </r>
  </si>
  <si>
    <r>
      <t>Manutenção e atualização de sitio eletronico, ou</t>
    </r>
    <r>
      <rPr>
        <sz val="10"/>
        <color rgb="FFC00000"/>
        <rFont val="Calibri"/>
        <family val="2"/>
        <scheme val="minor"/>
      </rPr>
      <t xml:space="preserve"> página pública</t>
    </r>
    <r>
      <rPr>
        <sz val="10"/>
        <color theme="3"/>
        <rFont val="Calibri"/>
        <family val="2"/>
        <scheme val="minor"/>
      </rPr>
      <t xml:space="preserve"> em rede social, como instrumento de divulgação da atuação do Comitê</t>
    </r>
  </si>
  <si>
    <t>/</t>
  </si>
  <si>
    <r>
      <rPr>
        <b/>
        <i/>
        <sz val="10"/>
        <color theme="3"/>
        <rFont val="Calibri"/>
        <family val="2"/>
        <scheme val="minor"/>
      </rPr>
      <t xml:space="preserve">RES. ANA 1.190/2016: </t>
    </r>
    <r>
      <rPr>
        <i/>
        <sz val="10"/>
        <color theme="3"/>
        <rFont val="Calibri"/>
        <family val="2"/>
        <scheme val="minor"/>
      </rPr>
      <t>Art. 10. O processo de certificação será iniciado no ano subsequente ao da definição e aprovação do Quadro de Indicadores e Metas do PROCOMITÊS.</t>
    </r>
  </si>
  <si>
    <r>
      <t xml:space="preserve">INSTRUÇOES PREENCHIMENTO DAS GUIAS "CBH1" a "CBHn" </t>
    </r>
    <r>
      <rPr>
        <b/>
        <sz val="14"/>
        <color rgb="FF0000FF"/>
        <rFont val="Calibri"/>
        <family val="2"/>
        <scheme val="minor"/>
      </rPr>
      <t>(as celulas editáveis contém texto em azul)</t>
    </r>
  </si>
  <si>
    <r>
      <rPr>
        <sz val="12"/>
        <color rgb="FFFF0000"/>
        <rFont val="Calibri"/>
        <family val="2"/>
        <scheme val="minor"/>
      </rPr>
      <t xml:space="preserve">(já preenchido) </t>
    </r>
    <r>
      <rPr>
        <sz val="12"/>
        <color theme="1"/>
        <rFont val="Calibri"/>
        <family val="2"/>
        <scheme val="minor"/>
      </rPr>
      <t>UF: PREENCHER COM SIGLA ESTADO</t>
    </r>
  </si>
  <si>
    <r>
      <rPr>
        <sz val="12"/>
        <color rgb="FFFF0000"/>
        <rFont val="Calibri"/>
        <family val="2"/>
        <scheme val="minor"/>
      </rPr>
      <t>(já preenchido)</t>
    </r>
    <r>
      <rPr>
        <sz val="12"/>
        <color theme="1"/>
        <rFont val="Calibri"/>
        <family val="2"/>
        <scheme val="minor"/>
      </rPr>
      <t xml:space="preserve"> nn: PREENCHER COM </t>
    </r>
    <r>
      <rPr>
        <i/>
        <sz val="12"/>
        <color theme="1"/>
        <rFont val="Calibri"/>
        <family val="2"/>
        <scheme val="minor"/>
      </rPr>
      <t>ID</t>
    </r>
    <r>
      <rPr>
        <sz val="12"/>
        <color theme="1"/>
        <rFont val="Calibri"/>
        <family val="2"/>
        <scheme val="minor"/>
      </rPr>
      <t xml:space="preserve"> DO COMITE (se estado não adota qualquer codificação, usar numeração sequencial)</t>
    </r>
  </si>
  <si>
    <r>
      <rPr>
        <sz val="12"/>
        <color rgb="FFFF0000"/>
        <rFont val="Calibri"/>
        <family val="2"/>
        <scheme val="minor"/>
      </rPr>
      <t xml:space="preserve">(já preenchido) </t>
    </r>
    <r>
      <rPr>
        <sz val="12"/>
        <color theme="1"/>
        <rFont val="Calibri"/>
        <family val="2"/>
        <scheme val="minor"/>
      </rPr>
      <t>PREENCHER COM NOME DO COMITE</t>
    </r>
  </si>
  <si>
    <t>Indicadores I.1 e I.2 são pré-requisitos para a contratação</t>
  </si>
  <si>
    <t>A eventual revogação da criação do CBH (indicador I.2) enseja a revisão do termos contratuais</t>
  </si>
  <si>
    <t>ins</t>
  </si>
  <si>
    <t>Colunas Certificação Anual</t>
  </si>
  <si>
    <t>Quando for avaliar, marcar "S", para meta contratada e alcançada, ou "N" para meta contratada e não alcançada</t>
  </si>
  <si>
    <t>DIAGNÓSTICO (CONDIÇÃO INICIAL)</t>
  </si>
  <si>
    <t>Enquadramento Aprovado</t>
  </si>
  <si>
    <t>IMPORTANTE:</t>
  </si>
  <si>
    <t>Minuta em revisão</t>
  </si>
  <si>
    <t>Status de aprovação:</t>
  </si>
  <si>
    <t>Status de elaboração:</t>
  </si>
  <si>
    <t>em análise pela SAS</t>
  </si>
  <si>
    <t>Este documento encontra-se em elaboração pela equipe CINCS/SAS/ANA e seu uso é restrito aos propósitos da implementação do PROCOMITÊS.</t>
  </si>
  <si>
    <t>Autoria:</t>
  </si>
  <si>
    <t>Equipe CINCS/SAS/ANA</t>
  </si>
  <si>
    <t>Ações definidas pelo Comitê, no âmbito de suas competências, que não tenham sido contempladas nos demais indicadores, e que possam ter o seu cumprimento aferido e certificado pelo Conselho Estadual. Ex.: ações de caráter político-institucional empreendida pelo Comitê em favor da implementação da gestão, articulação com outros comitês em bacias compartilhadas, educação ambiental com ênfase em recursos hídricos, alocação negociada, implementação de comissões de açudes, pactuação de condições de entrega em exutórios, prioridades de outorga, áreas sujeitas a restrição de uso, ação especial de mobilização, apoio à realização de campanhas, etc.  &lt;Descrever suscintamente caso concreto, indicando a forma que o cumprimento será aferido pelo Conselho Estadual&gt;</t>
  </si>
  <si>
    <t>A indicação de responsáveis primários para os diferentes indicadores pode ser alterada durante as oficinas de negociaçao das metas e registradas no formulário individual de cada comitê</t>
  </si>
  <si>
    <t>DATA PREVISTA INICIO DE CONTRATO (mês/ano)</t>
  </si>
  <si>
    <t>DATA PREVISTA FINAL DE CONTRATO (mês/ano)</t>
  </si>
  <si>
    <t>Data da versão:</t>
  </si>
  <si>
    <t>pré-requisito para a contratação / obrigatória / aferida em todos os ciclos</t>
  </si>
  <si>
    <t>pré-requisito para a contratação / obrigatória</t>
  </si>
  <si>
    <t>DF</t>
  </si>
  <si>
    <t>Distrito Federal</t>
  </si>
  <si>
    <t>Adasa</t>
  </si>
  <si>
    <t>CBH dos Afluentes do Rio Preto</t>
  </si>
  <si>
    <t>CBH dos Afluentes do Rio Maranhão</t>
  </si>
  <si>
    <r>
      <t xml:space="preserve">APROVACAO QUADRO IND. E METAS EM </t>
    </r>
    <r>
      <rPr>
        <b/>
        <sz val="12"/>
        <color theme="1"/>
        <rFont val="Calibri"/>
        <family val="2"/>
        <scheme val="minor"/>
      </rPr>
      <t>2018</t>
    </r>
  </si>
  <si>
    <r>
      <t>APROVACAO QUADRO IND. E METAS EM</t>
    </r>
    <r>
      <rPr>
        <sz val="11"/>
        <color theme="1"/>
        <rFont val="Calibri"/>
        <family val="2"/>
        <scheme val="minor"/>
      </rPr>
      <t xml:space="preserve"> </t>
    </r>
    <r>
      <rPr>
        <b/>
        <sz val="12"/>
        <color theme="1"/>
        <rFont val="Calibri"/>
        <family val="2"/>
        <scheme val="minor"/>
      </rPr>
      <t>2019</t>
    </r>
  </si>
  <si>
    <t>CBH dos Afluentes do Rio Paranaíba no DF</t>
  </si>
  <si>
    <t>S</t>
  </si>
  <si>
    <t>N</t>
  </si>
  <si>
    <t>X</t>
  </si>
  <si>
    <t>PACTUAÇÃO PARA ALOCAÇÃO DE ÁGUA NO RIBEIRÃO EXTREMA E RIO JARDIM.</t>
  </si>
  <si>
    <t>PROGRAMA DE CAPACITAÇÃO DE PROFESSORES DA REDE PÚBLICA COM ABRANGÊNCIA SOBRE TODA A BACIA HIDROGRÁFICA</t>
  </si>
  <si>
    <t>LEVANTAMENTO DA SITUAÇÃO ATUAL DAS NASCENTES DENTRO DA BACIA HIDROGRÁFICA</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</si>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</sst>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R$&quot;\ * #,##0.00_-;\-&quot;R$&quot;\ * #,##0.00_-;_-&quot;R$&quot;\ * &quot;-&quot;??_-;_-@_-"/>
    <numFmt numFmtId="43" formatCode="_-* #,##0.00_-;\-* #,##0.00_-;_-* &quot;-&quot;??_-;_-@_-"/>
    <numFmt numFmtId="164" formatCode="_-* #,##0_-;\-* #,##0_-;_-* &quot;-&quot;??_-;_-@_-"/>
    <numFmt numFmtId="165" formatCode="[$-416]mmm\-yy;@"/>
  </numFmts>
  <fonts count="99" x14ac:knownFonts="1">
    <font>
      <sz val="11"/>
      <color theme="1"/>
      <name val="Calibri"/>
      <family val="2"/>
      <scheme val="minor"/>
    </font>
    <font>
      <b/>
      <sz val="11"/>
      <color theme="1"/>
      <name val="Calibri"/>
      <family val="2"/>
      <scheme val="minor"/>
    </font>
    <font>
      <sz val="11"/>
      <color rgb="FFFF0000"/>
      <name val="Calibri"/>
      <family val="2"/>
      <scheme val="minor"/>
    </font>
    <font>
      <b/>
      <sz val="10"/>
      <color theme="1"/>
      <name val="Calibri"/>
      <family val="2"/>
      <scheme val="minor"/>
    </font>
    <font>
      <sz val="11"/>
      <name val="Calibri"/>
      <family val="2"/>
      <scheme val="minor"/>
    </font>
    <font>
      <b/>
      <sz val="12"/>
      <name val="Calibri"/>
      <family val="2"/>
      <scheme val="minor"/>
    </font>
    <font>
      <sz val="9"/>
      <color theme="6" tint="-0.499984740745262"/>
      <name val="Calibri"/>
      <family val="2"/>
      <scheme val="minor"/>
    </font>
    <font>
      <sz val="11"/>
      <color theme="6" tint="-0.499984740745262"/>
      <name val="Calibri"/>
      <family val="2"/>
      <scheme val="minor"/>
    </font>
    <font>
      <b/>
      <sz val="12"/>
      <color theme="0"/>
      <name val="Calibri"/>
      <family val="2"/>
      <scheme val="minor"/>
    </font>
    <font>
      <b/>
      <sz val="12"/>
      <color theme="1"/>
      <name val="Calibri"/>
      <family val="2"/>
      <scheme val="minor"/>
    </font>
    <font>
      <sz val="11"/>
      <color theme="1" tint="0.34998626667073579"/>
      <name val="Calibri"/>
      <family val="2"/>
      <scheme val="minor"/>
    </font>
    <font>
      <sz val="10"/>
      <color theme="1" tint="0.34998626667073579"/>
      <name val="Calibri"/>
      <family val="2"/>
      <scheme val="minor"/>
    </font>
    <font>
      <b/>
      <sz val="18"/>
      <color theme="1"/>
      <name val="Calibri"/>
      <family val="2"/>
      <scheme val="minor"/>
    </font>
    <font>
      <sz val="9"/>
      <color rgb="FFC00000"/>
      <name val="Calibri"/>
      <family val="2"/>
      <scheme val="minor"/>
    </font>
    <font>
      <sz val="11"/>
      <color rgb="FFC00000"/>
      <name val="Calibri"/>
      <family val="2"/>
      <scheme val="minor"/>
    </font>
    <font>
      <b/>
      <sz val="11"/>
      <name val="Calibri"/>
      <family val="2"/>
      <scheme val="minor"/>
    </font>
    <font>
      <b/>
      <sz val="14"/>
      <name val="Calibri"/>
      <family val="2"/>
      <scheme val="minor"/>
    </font>
    <font>
      <b/>
      <sz val="10"/>
      <name val="Calibri"/>
      <family val="2"/>
      <scheme val="minor"/>
    </font>
    <font>
      <b/>
      <i/>
      <sz val="9"/>
      <color theme="1"/>
      <name val="Calibri"/>
      <family val="2"/>
      <scheme val="minor"/>
    </font>
    <font>
      <b/>
      <i/>
      <sz val="9"/>
      <color theme="5" tint="-0.499984740745262"/>
      <name val="Calibri"/>
      <family val="2"/>
      <scheme val="minor"/>
    </font>
    <font>
      <sz val="9"/>
      <name val="Calibri"/>
      <family val="2"/>
      <scheme val="minor"/>
    </font>
    <font>
      <sz val="10"/>
      <name val="Calibri"/>
      <family val="2"/>
      <scheme val="minor"/>
    </font>
    <font>
      <b/>
      <sz val="14"/>
      <color theme="1"/>
      <name val="Calibri"/>
      <family val="2"/>
      <scheme val="minor"/>
    </font>
    <font>
      <b/>
      <sz val="18"/>
      <name val="Calibri"/>
      <family val="2"/>
      <scheme val="minor"/>
    </font>
    <font>
      <i/>
      <sz val="11"/>
      <color rgb="FFFF0000"/>
      <name val="Calibri"/>
      <family val="2"/>
      <scheme val="minor"/>
    </font>
    <font>
      <b/>
      <i/>
      <sz val="14"/>
      <name val="Calibri"/>
      <family val="2"/>
      <scheme val="minor"/>
    </font>
    <font>
      <sz val="11"/>
      <color theme="1"/>
      <name val="Calibri"/>
      <family val="2"/>
      <scheme val="minor"/>
    </font>
    <font>
      <b/>
      <sz val="9"/>
      <color theme="1"/>
      <name val="Calibri"/>
      <family val="2"/>
      <scheme val="minor"/>
    </font>
    <font>
      <b/>
      <sz val="9"/>
      <color rgb="FFFF0000"/>
      <name val="Calibri"/>
      <family val="2"/>
      <scheme val="minor"/>
    </font>
    <font>
      <b/>
      <sz val="10"/>
      <color rgb="FFFF0000"/>
      <name val="Calibri"/>
      <family val="2"/>
      <scheme val="minor"/>
    </font>
    <font>
      <sz val="10"/>
      <color theme="1"/>
      <name val="Calibri"/>
      <family val="2"/>
      <scheme val="minor"/>
    </font>
    <font>
      <b/>
      <sz val="11"/>
      <color rgb="FFFF0000"/>
      <name val="Calibri"/>
      <family val="2"/>
      <scheme val="minor"/>
    </font>
    <font>
      <sz val="12"/>
      <color theme="1"/>
      <name val="Calibri"/>
      <family val="2"/>
      <scheme val="minor"/>
    </font>
    <font>
      <b/>
      <sz val="16"/>
      <color theme="1"/>
      <name val="Calibri"/>
      <family val="2"/>
      <scheme val="minor"/>
    </font>
    <font>
      <b/>
      <i/>
      <sz val="10"/>
      <color rgb="FFFF0000"/>
      <name val="Calibri"/>
      <family val="2"/>
      <scheme val="minor"/>
    </font>
    <font>
      <b/>
      <i/>
      <sz val="10"/>
      <name val="Calibri"/>
      <family val="2"/>
      <scheme val="minor"/>
    </font>
    <font>
      <i/>
      <sz val="9"/>
      <name val="Calibri"/>
      <family val="2"/>
      <scheme val="minor"/>
    </font>
    <font>
      <sz val="10"/>
      <color rgb="FFFF0000"/>
      <name val="Calibri"/>
      <family val="2"/>
      <scheme val="minor"/>
    </font>
    <font>
      <b/>
      <i/>
      <sz val="11"/>
      <color theme="1"/>
      <name val="Calibri"/>
      <family val="2"/>
      <scheme val="minor"/>
    </font>
    <font>
      <sz val="14"/>
      <color theme="1"/>
      <name val="Calibri"/>
      <family val="2"/>
      <scheme val="minor"/>
    </font>
    <font>
      <sz val="10"/>
      <color rgb="FF0000FF"/>
      <name val="Calibri"/>
      <family val="2"/>
      <scheme val="minor"/>
    </font>
    <font>
      <b/>
      <sz val="11"/>
      <color rgb="FF0000FF"/>
      <name val="Calibri"/>
      <family val="2"/>
      <scheme val="minor"/>
    </font>
    <font>
      <sz val="9"/>
      <color theme="1"/>
      <name val="Calibri"/>
      <family val="2"/>
      <scheme val="minor"/>
    </font>
    <font>
      <sz val="9"/>
      <color rgb="FF0000FF"/>
      <name val="Calibri"/>
      <family val="2"/>
      <scheme val="minor"/>
    </font>
    <font>
      <b/>
      <i/>
      <sz val="14"/>
      <color rgb="FF0000FF"/>
      <name val="Calibri"/>
      <family val="2"/>
      <scheme val="minor"/>
    </font>
    <font>
      <b/>
      <sz val="14"/>
      <color rgb="FF0000FF"/>
      <name val="Calibri"/>
      <family val="2"/>
      <scheme val="minor"/>
    </font>
    <font>
      <b/>
      <i/>
      <sz val="12"/>
      <name val="Calibri"/>
      <family val="2"/>
      <scheme val="minor"/>
    </font>
    <font>
      <b/>
      <sz val="9"/>
      <name val="Calibri"/>
      <family val="2"/>
      <scheme val="minor"/>
    </font>
    <font>
      <b/>
      <sz val="16"/>
      <name val="Calibri"/>
      <family val="2"/>
      <scheme val="minor"/>
    </font>
    <font>
      <b/>
      <sz val="20"/>
      <color theme="1"/>
      <name val="Calibri"/>
      <family val="2"/>
      <scheme val="minor"/>
    </font>
    <font>
      <sz val="10"/>
      <color theme="0" tint="-0.499984740745262"/>
      <name val="Calibri"/>
      <family val="2"/>
      <scheme val="minor"/>
    </font>
    <font>
      <sz val="10"/>
      <color theme="1" tint="0.499984740745262"/>
      <name val="Calibri"/>
      <family val="2"/>
      <scheme val="minor"/>
    </font>
    <font>
      <sz val="11"/>
      <color theme="0" tint="-0.499984740745262"/>
      <name val="Calibri"/>
      <family val="2"/>
      <scheme val="minor"/>
    </font>
    <font>
      <b/>
      <sz val="14"/>
      <color theme="0" tint="-0.499984740745262"/>
      <name val="Calibri"/>
      <family val="2"/>
      <scheme val="minor"/>
    </font>
    <font>
      <sz val="12"/>
      <color theme="0" tint="-0.499984740745262"/>
      <name val="Calibri"/>
      <family val="2"/>
      <scheme val="minor"/>
    </font>
    <font>
      <b/>
      <sz val="12"/>
      <color theme="0" tint="-0.499984740745262"/>
      <name val="Calibri"/>
      <family val="2"/>
      <scheme val="minor"/>
    </font>
    <font>
      <b/>
      <sz val="11"/>
      <color theme="3"/>
      <name val="Calibri"/>
      <family val="2"/>
      <scheme val="minor"/>
    </font>
    <font>
      <b/>
      <sz val="20"/>
      <color theme="0"/>
      <name val="Calibri"/>
      <family val="2"/>
      <scheme val="minor"/>
    </font>
    <font>
      <b/>
      <sz val="16"/>
      <color theme="0"/>
      <name val="Calibri"/>
      <family val="2"/>
      <scheme val="minor"/>
    </font>
    <font>
      <b/>
      <sz val="24"/>
      <color theme="0"/>
      <name val="Calibri"/>
      <family val="2"/>
      <scheme val="minor"/>
    </font>
    <font>
      <b/>
      <sz val="14"/>
      <color theme="3"/>
      <name val="Calibri"/>
      <family val="2"/>
      <scheme val="minor"/>
    </font>
    <font>
      <sz val="11"/>
      <color theme="3"/>
      <name val="Calibri"/>
      <family val="2"/>
      <scheme val="minor"/>
    </font>
    <font>
      <b/>
      <sz val="12"/>
      <color theme="3"/>
      <name val="Calibri"/>
      <family val="2"/>
      <scheme val="minor"/>
    </font>
    <font>
      <b/>
      <sz val="10"/>
      <color theme="3"/>
      <name val="Calibri"/>
      <family val="2"/>
      <scheme val="minor"/>
    </font>
    <font>
      <sz val="12"/>
      <color theme="3"/>
      <name val="Calibri"/>
      <family val="2"/>
      <scheme val="minor"/>
    </font>
    <font>
      <b/>
      <sz val="16"/>
      <color theme="3"/>
      <name val="Calibri"/>
      <family val="2"/>
      <scheme val="minor"/>
    </font>
    <font>
      <sz val="10"/>
      <color theme="3"/>
      <name val="Calibri"/>
      <family val="2"/>
      <scheme val="minor"/>
    </font>
    <font>
      <sz val="9"/>
      <color theme="3"/>
      <name val="Calibri"/>
      <family val="2"/>
      <scheme val="minor"/>
    </font>
    <font>
      <vertAlign val="superscript"/>
      <sz val="11"/>
      <color theme="3"/>
      <name val="Calibri"/>
      <family val="2"/>
      <scheme val="minor"/>
    </font>
    <font>
      <b/>
      <sz val="12"/>
      <color theme="3"/>
      <name val="Century Gothic"/>
      <family val="2"/>
    </font>
    <font>
      <sz val="12"/>
      <color theme="3"/>
      <name val="Century Gothic"/>
      <family val="2"/>
    </font>
    <font>
      <u/>
      <sz val="12"/>
      <color theme="3"/>
      <name val="Century Gothic"/>
      <family val="2"/>
    </font>
    <font>
      <i/>
      <sz val="12"/>
      <color theme="3"/>
      <name val="Calibri"/>
      <family val="2"/>
      <scheme val="minor"/>
    </font>
    <font>
      <i/>
      <sz val="10"/>
      <color theme="3"/>
      <name val="Calibri"/>
      <family val="2"/>
      <scheme val="minor"/>
    </font>
    <font>
      <i/>
      <sz val="11"/>
      <color theme="3"/>
      <name val="Calibri"/>
      <family val="2"/>
      <scheme val="minor"/>
    </font>
    <font>
      <b/>
      <i/>
      <sz val="11"/>
      <color theme="3"/>
      <name val="Calibri"/>
      <family val="2"/>
      <scheme val="minor"/>
    </font>
    <font>
      <b/>
      <i/>
      <sz val="12"/>
      <color theme="3"/>
      <name val="Calibri"/>
      <family val="2"/>
      <scheme val="minor"/>
    </font>
    <font>
      <sz val="10"/>
      <color theme="3"/>
      <name val="Arial"/>
      <family val="2"/>
    </font>
    <font>
      <b/>
      <sz val="10"/>
      <color theme="3"/>
      <name val="Arial"/>
      <family val="2"/>
    </font>
    <font>
      <b/>
      <i/>
      <sz val="10"/>
      <color theme="3"/>
      <name val="Arial"/>
      <family val="2"/>
    </font>
    <font>
      <i/>
      <sz val="10"/>
      <color theme="3"/>
      <name val="Arial"/>
      <family val="2"/>
    </font>
    <font>
      <i/>
      <sz val="12"/>
      <name val="Calibri"/>
      <family val="2"/>
      <scheme val="minor"/>
    </font>
    <font>
      <b/>
      <sz val="14"/>
      <color theme="3"/>
      <name val="Century Gothic"/>
      <family val="2"/>
    </font>
    <font>
      <vertAlign val="superscript"/>
      <sz val="10"/>
      <color theme="3"/>
      <name val="Calibri"/>
      <family val="2"/>
      <scheme val="minor"/>
    </font>
    <font>
      <sz val="12"/>
      <color rgb="FFFF0000"/>
      <name val="Calibri"/>
      <family val="2"/>
      <scheme val="minor"/>
    </font>
    <font>
      <sz val="8"/>
      <color theme="1"/>
      <name val="Calibri"/>
      <family val="2"/>
      <scheme val="minor"/>
    </font>
    <font>
      <b/>
      <sz val="16"/>
      <color rgb="FF0000FF"/>
      <name val="Calibri"/>
      <family val="2"/>
      <scheme val="minor"/>
    </font>
    <font>
      <b/>
      <sz val="14"/>
      <color rgb="FFC00000"/>
      <name val="Calibri"/>
      <family val="2"/>
      <scheme val="minor"/>
    </font>
    <font>
      <b/>
      <sz val="16"/>
      <color rgb="FFC00000"/>
      <name val="Calibri"/>
      <family val="2"/>
      <scheme val="minor"/>
    </font>
    <font>
      <sz val="11"/>
      <color rgb="FF0000FF"/>
      <name val="Calibri"/>
      <family val="2"/>
      <scheme val="minor"/>
    </font>
    <font>
      <b/>
      <sz val="12"/>
      <color rgb="FF0000FF"/>
      <name val="Calibri"/>
      <family val="2"/>
      <scheme val="minor"/>
    </font>
    <font>
      <b/>
      <i/>
      <sz val="10"/>
      <color theme="3"/>
      <name val="Calibri"/>
      <family val="2"/>
      <scheme val="minor"/>
    </font>
    <font>
      <sz val="10"/>
      <color rgb="FFC00000"/>
      <name val="Calibri"/>
      <family val="2"/>
      <scheme val="minor"/>
    </font>
    <font>
      <b/>
      <sz val="10"/>
      <color rgb="FFC00000"/>
      <name val="Arial"/>
      <family val="2"/>
    </font>
    <font>
      <b/>
      <sz val="8"/>
      <color theme="3"/>
      <name val="Calibri"/>
      <family val="2"/>
      <scheme val="minor"/>
    </font>
    <font>
      <i/>
      <sz val="12"/>
      <color theme="1"/>
      <name val="Calibri"/>
      <family val="2"/>
      <scheme val="minor"/>
    </font>
    <font>
      <sz val="12"/>
      <color rgb="FF0000FF"/>
      <name val="Calibri"/>
      <family val="2"/>
      <scheme val="minor"/>
    </font>
    <font>
      <i/>
      <sz val="11"/>
      <color theme="1"/>
      <name val="Calibri"/>
      <family val="2"/>
      <scheme val="minor"/>
    </font>
    <font>
      <b/>
      <sz val="9"/>
      <color theme="3"/>
      <name val="Calibri"/>
      <family val="2"/>
      <scheme val="minor"/>
    </font>
  </fonts>
  <fills count="16">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DDDDD"/>
        <bgColor indexed="64"/>
      </patternFill>
    </fill>
    <fill>
      <patternFill patternType="solid">
        <fgColor theme="3" tint="0.59999389629810485"/>
        <bgColor indexed="64"/>
      </patternFill>
    </fill>
    <fill>
      <patternFill patternType="solid">
        <fgColor theme="3" tint="0.79998168889431442"/>
        <bgColor indexed="64"/>
      </patternFill>
    </fill>
  </fills>
  <borders count="148">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top/>
      <bottom style="thin">
        <color auto="1"/>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indexed="64"/>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right/>
      <top style="thin">
        <color auto="1"/>
      </top>
      <bottom/>
      <diagonal/>
    </border>
    <border>
      <left style="medium">
        <color auto="1"/>
      </left>
      <right/>
      <top style="medium">
        <color indexed="64"/>
      </top>
      <bottom style="thin">
        <color theme="0" tint="-0.34998626667073579"/>
      </bottom>
      <diagonal/>
    </border>
    <border>
      <left/>
      <right style="medium">
        <color auto="1"/>
      </right>
      <top style="medium">
        <color indexed="64"/>
      </top>
      <bottom style="thin">
        <color theme="0" tint="-0.34998626667073579"/>
      </bottom>
      <diagonal/>
    </border>
    <border>
      <left style="medium">
        <color auto="1"/>
      </left>
      <right/>
      <top style="thin">
        <color theme="0" tint="-0.34998626667073579"/>
      </top>
      <bottom style="thin">
        <color theme="0" tint="-0.34998626667073579"/>
      </bottom>
      <diagonal/>
    </border>
    <border>
      <left/>
      <right style="medium">
        <color auto="1"/>
      </right>
      <top style="thin">
        <color theme="0" tint="-0.34998626667073579"/>
      </top>
      <bottom style="thin">
        <color theme="0" tint="-0.34998626667073579"/>
      </bottom>
      <diagonal/>
    </border>
    <border>
      <left style="medium">
        <color auto="1"/>
      </left>
      <right/>
      <top style="thin">
        <color theme="0" tint="-0.34998626667073579"/>
      </top>
      <bottom style="medium">
        <color indexed="64"/>
      </bottom>
      <diagonal/>
    </border>
    <border>
      <left/>
      <right style="medium">
        <color auto="1"/>
      </right>
      <top style="thin">
        <color theme="0" tint="-0.34998626667073579"/>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top style="medium">
        <color indexed="64"/>
      </top>
      <bottom style="thin">
        <color theme="0" tint="-0.34998626667073579"/>
      </bottom>
      <diagonal/>
    </border>
    <border>
      <left style="thin">
        <color theme="0" tint="-0.34998626667073579"/>
      </left>
      <right/>
      <top style="thin">
        <color theme="0" tint="-0.34998626667073579"/>
      </top>
      <bottom style="medium">
        <color indexed="64"/>
      </bottom>
      <diagonal/>
    </border>
    <border>
      <left style="thin">
        <color theme="0" tint="-0.34998626667073579"/>
      </left>
      <right/>
      <top/>
      <bottom style="thin">
        <color theme="0" tint="-0.34998626667073579"/>
      </bottom>
      <diagonal/>
    </border>
    <border>
      <left/>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style="medium">
        <color indexed="64"/>
      </bottom>
      <diagonal/>
    </border>
    <border>
      <left/>
      <right style="thin">
        <color theme="0" tint="-0.34998626667073579"/>
      </right>
      <top/>
      <bottom style="thin">
        <color theme="0" tint="-0.34998626667073579"/>
      </bottom>
      <diagonal/>
    </border>
    <border>
      <left/>
      <right/>
      <top style="thin">
        <color theme="0"/>
      </top>
      <bottom style="thin">
        <color theme="0"/>
      </bottom>
      <diagonal/>
    </border>
    <border>
      <left style="thin">
        <color theme="0"/>
      </left>
      <right/>
      <top/>
      <bottom/>
      <diagonal/>
    </border>
    <border>
      <left/>
      <right/>
      <top/>
      <bottom style="thin">
        <color theme="0"/>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medium">
        <color auto="1"/>
      </bottom>
      <diagonal/>
    </border>
    <border>
      <left/>
      <right style="thin">
        <color theme="0" tint="-0.34998626667073579"/>
      </right>
      <top/>
      <bottom/>
      <diagonal/>
    </border>
    <border>
      <left style="medium">
        <color indexed="64"/>
      </left>
      <right style="medium">
        <color indexed="64"/>
      </right>
      <top style="thin">
        <color theme="0" tint="-0.499984740745262"/>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bottom/>
      <diagonal/>
    </border>
    <border>
      <left style="medium">
        <color indexed="64"/>
      </left>
      <right style="thin">
        <color theme="0" tint="-0.24994659260841701"/>
      </right>
      <top/>
      <bottom style="medium">
        <color indexed="64"/>
      </bottom>
      <diagonal/>
    </border>
    <border>
      <left/>
      <right/>
      <top style="thin">
        <color theme="0" tint="-0.34998626667073579"/>
      </top>
      <bottom style="medium">
        <color indexed="64"/>
      </bottom>
      <diagonal/>
    </border>
    <border>
      <left style="medium">
        <color auto="1"/>
      </left>
      <right style="thin">
        <color theme="0" tint="-0.499984740745262"/>
      </right>
      <top style="medium">
        <color auto="1"/>
      </top>
      <bottom/>
      <diagonal/>
    </border>
    <border>
      <left style="medium">
        <color auto="1"/>
      </left>
      <right style="thin">
        <color theme="0" tint="-0.499984740745262"/>
      </right>
      <top/>
      <bottom style="medium">
        <color auto="1"/>
      </bottom>
      <diagonal/>
    </border>
    <border>
      <left style="medium">
        <color auto="1"/>
      </left>
      <right style="thin">
        <color theme="0" tint="-0.499984740745262"/>
      </right>
      <top/>
      <bottom style="thin">
        <color theme="0" tint="-0.34998626667073579"/>
      </bottom>
      <diagonal/>
    </border>
    <border>
      <left style="medium">
        <color auto="1"/>
      </left>
      <right style="thin">
        <color theme="0" tint="-0.499984740745262"/>
      </right>
      <top style="thin">
        <color theme="0" tint="-0.34998626667073579"/>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3" tint="0.59996337778862885"/>
      </top>
      <bottom style="thin">
        <color theme="0"/>
      </bottom>
      <diagonal/>
    </border>
    <border>
      <left style="thin">
        <color theme="0"/>
      </left>
      <right style="thin">
        <color theme="0"/>
      </right>
      <top style="thin">
        <color theme="0"/>
      </top>
      <bottom style="thin">
        <color theme="3" tint="0.59996337778862885"/>
      </bottom>
      <diagonal/>
    </border>
    <border>
      <left/>
      <right/>
      <top style="thin">
        <color theme="3" tint="0.59996337778862885"/>
      </top>
      <bottom style="thin">
        <color theme="3" tint="0.59996337778862885"/>
      </bottom>
      <diagonal/>
    </border>
    <border>
      <left/>
      <right/>
      <top style="thin">
        <color theme="0"/>
      </top>
      <bottom/>
      <diagonal/>
    </border>
    <border>
      <left/>
      <right/>
      <top style="thin">
        <color theme="3" tint="0.59996337778862885"/>
      </top>
      <bottom/>
      <diagonal/>
    </border>
    <border>
      <left/>
      <right/>
      <top style="thin">
        <color theme="0"/>
      </top>
      <bottom style="thin">
        <color theme="3" tint="0.59996337778862885"/>
      </bottom>
      <diagonal/>
    </border>
    <border>
      <left/>
      <right/>
      <top/>
      <bottom style="thin">
        <color theme="3" tint="0.59996337778862885"/>
      </bottom>
      <diagonal/>
    </border>
    <border>
      <left/>
      <right/>
      <top style="thin">
        <color theme="3" tint="0.59996337778862885"/>
      </top>
      <bottom style="thin">
        <color theme="0"/>
      </bottom>
      <diagonal/>
    </border>
    <border>
      <left/>
      <right style="thin">
        <color theme="0"/>
      </right>
      <top style="thin">
        <color theme="0"/>
      </top>
      <bottom style="thin">
        <color theme="3" tint="0.59996337778862885"/>
      </bottom>
      <diagonal/>
    </border>
    <border>
      <left style="thin">
        <color theme="0"/>
      </left>
      <right/>
      <top style="thin">
        <color theme="0"/>
      </top>
      <bottom style="thin">
        <color theme="3" tint="0.59996337778862885"/>
      </bottom>
      <diagonal/>
    </border>
    <border>
      <left/>
      <right style="thick">
        <color rgb="FFFF0000"/>
      </right>
      <top style="thick">
        <color rgb="FFFF0000"/>
      </top>
      <bottom style="thin">
        <color theme="0" tint="-0.499984740745262"/>
      </bottom>
      <diagonal/>
    </border>
    <border>
      <left/>
      <right/>
      <top style="thick">
        <color rgb="FFFF0000"/>
      </top>
      <bottom style="thin">
        <color theme="0" tint="-0.499984740745262"/>
      </bottom>
      <diagonal/>
    </border>
    <border>
      <left/>
      <right style="thick">
        <color rgb="FFFF0000"/>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ck">
        <color rgb="FFFF0000"/>
      </right>
      <top style="thin">
        <color theme="0" tint="-0.499984740745262"/>
      </top>
      <bottom style="thick">
        <color rgb="FFFF0000"/>
      </bottom>
      <diagonal/>
    </border>
    <border>
      <left/>
      <right/>
      <top style="thin">
        <color theme="0" tint="-0.499984740745262"/>
      </top>
      <bottom style="thick">
        <color rgb="FFFF0000"/>
      </bottom>
      <diagonal/>
    </border>
    <border>
      <left style="thick">
        <color rgb="FFFF0000"/>
      </left>
      <right/>
      <top style="thick">
        <color rgb="FFFF0000"/>
      </top>
      <bottom style="thin">
        <color theme="0" tint="-0.499984740745262"/>
      </bottom>
      <diagonal/>
    </border>
    <border>
      <left style="thick">
        <color rgb="FFFF0000"/>
      </left>
      <right/>
      <top style="thin">
        <color theme="0" tint="-0.499984740745262"/>
      </top>
      <bottom style="thin">
        <color theme="0" tint="-0.499984740745262"/>
      </bottom>
      <diagonal/>
    </border>
    <border>
      <left style="thick">
        <color rgb="FFFF0000"/>
      </left>
      <right/>
      <top style="thin">
        <color theme="0" tint="-0.499984740745262"/>
      </top>
      <bottom style="thick">
        <color rgb="FFFF0000"/>
      </bottom>
      <diagonal/>
    </border>
    <border>
      <left style="thick">
        <color rgb="FFFF0000"/>
      </left>
      <right/>
      <top style="thin">
        <color theme="0" tint="-0.499984740745262"/>
      </top>
      <bottom/>
      <diagonal/>
    </border>
    <border>
      <left/>
      <right style="thick">
        <color rgb="FFFF0000"/>
      </right>
      <top style="thin">
        <color theme="0" tint="-0.499984740745262"/>
      </top>
      <bottom/>
      <diagonal/>
    </border>
    <border>
      <left/>
      <right/>
      <top style="thin">
        <color theme="0" tint="-0.499984740745262"/>
      </top>
      <bottom/>
      <diagonal/>
    </border>
    <border>
      <left style="thick">
        <color rgb="FFFF0000"/>
      </left>
      <right style="thick">
        <color rgb="FFFF0000"/>
      </right>
      <top style="thick">
        <color rgb="FFFF0000"/>
      </top>
      <bottom style="thin">
        <color theme="0" tint="-0.499984740745262"/>
      </bottom>
      <diagonal/>
    </border>
    <border>
      <left style="thick">
        <color rgb="FFFF0000"/>
      </left>
      <right style="thick">
        <color rgb="FFFF0000"/>
      </right>
      <top style="thin">
        <color theme="0" tint="-0.499984740745262"/>
      </top>
      <bottom style="thin">
        <color theme="0" tint="-0.499984740745262"/>
      </bottom>
      <diagonal/>
    </border>
    <border>
      <left style="thick">
        <color rgb="FFFF0000"/>
      </left>
      <right style="thick">
        <color rgb="FFFF0000"/>
      </right>
      <top style="thin">
        <color theme="0" tint="-0.499984740745262"/>
      </top>
      <bottom/>
      <diagonal/>
    </border>
    <border>
      <left style="thick">
        <color rgb="FFFF0000"/>
      </left>
      <right style="thick">
        <color rgb="FFFF0000"/>
      </right>
      <top style="thin">
        <color theme="0" tint="-0.499984740745262"/>
      </top>
      <bottom style="thick">
        <color rgb="FFFF0000"/>
      </bottom>
      <diagonal/>
    </border>
    <border>
      <left style="thick">
        <color rgb="FFFF0000"/>
      </left>
      <right style="thick">
        <color rgb="FFFF0000"/>
      </right>
      <top/>
      <bottom style="thin">
        <color theme="0" tint="-0.499984740745262"/>
      </bottom>
      <diagonal/>
    </border>
    <border>
      <left/>
      <right/>
      <top/>
      <bottom style="thin">
        <color theme="0" tint="-0.499984740745262"/>
      </bottom>
      <diagonal/>
    </border>
    <border>
      <left/>
      <right style="thick">
        <color rgb="FFFF0000"/>
      </right>
      <top/>
      <bottom style="thin">
        <color theme="0" tint="-0.49998474074526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right/>
      <top/>
      <bottom style="thin">
        <color theme="3" tint="0.39994506668294322"/>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right/>
      <top style="thin">
        <color theme="3" tint="0.39994506668294322"/>
      </top>
      <bottom style="thin">
        <color theme="3" tint="0.399945066682943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0" tint="-0.499984740745262"/>
      </right>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style="medium">
        <color indexed="64"/>
      </right>
      <top/>
      <bottom/>
      <diagonal/>
    </border>
  </borders>
  <cellStyleXfs count="5">
    <xf numFmtId="0" fontId="0" fillId="0" borderId="0"/>
    <xf numFmtId="43" fontId="26" fillId="0" borderId="0" applyFont="0" applyFill="0" applyBorder="0" applyAlignment="0" applyProtection="0"/>
    <xf numFmtId="44" fontId="26" fillId="0" borderId="0" applyFont="0" applyFill="0" applyBorder="0" applyAlignment="0" applyProtection="0"/>
    <xf numFmtId="43" fontId="26" fillId="0" borderId="0" applyFont="0" applyFill="0" applyBorder="0" applyAlignment="0" applyProtection="0"/>
    <xf numFmtId="44" fontId="26" fillId="0" borderId="0" applyFont="0" applyFill="0" applyBorder="0" applyAlignment="0" applyProtection="0"/>
  </cellStyleXfs>
  <cellXfs count="717">
    <xf numFmtId="0" fontId="0" fillId="0" borderId="0" xfId="0"/>
    <xf numFmtId="0" fontId="0" fillId="0" borderId="0" xfId="0" applyAlignment="1">
      <alignment horizontal="left" vertical="top"/>
    </xf>
    <xf numFmtId="0" fontId="4" fillId="0" borderId="0" xfId="0" applyFont="1"/>
    <xf numFmtId="0" fontId="8" fillId="0" borderId="0" xfId="0" applyFont="1" applyFill="1" applyBorder="1" applyAlignment="1">
      <alignment horizontal="center" vertical="center"/>
    </xf>
    <xf numFmtId="0" fontId="0" fillId="0" borderId="0" xfId="0" applyFill="1" applyAlignment="1">
      <alignment vertical="center"/>
    </xf>
    <xf numFmtId="0" fontId="1" fillId="0" borderId="0" xfId="0" applyFont="1" applyAlignment="1">
      <alignment horizontal="center" vertical="center"/>
    </xf>
    <xf numFmtId="0" fontId="0" fillId="0" borderId="0" xfId="0" applyFill="1" applyBorder="1" applyAlignment="1">
      <alignment vertical="center"/>
    </xf>
    <xf numFmtId="0" fontId="12" fillId="0" borderId="0" xfId="0" applyFont="1" applyAlignment="1">
      <alignment vertical="center"/>
    </xf>
    <xf numFmtId="0" fontId="7" fillId="6" borderId="0" xfId="0" applyFont="1" applyFill="1"/>
    <xf numFmtId="0" fontId="6" fillId="6" borderId="0" xfId="0" applyFont="1" applyFill="1"/>
    <xf numFmtId="0" fontId="4" fillId="6" borderId="0" xfId="0" applyFont="1" applyFill="1"/>
    <xf numFmtId="0" fontId="9" fillId="6" borderId="0" xfId="0" applyFont="1" applyFill="1" applyAlignment="1">
      <alignment vertical="center"/>
    </xf>
    <xf numFmtId="0" fontId="12" fillId="6"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horizontal="center"/>
    </xf>
    <xf numFmtId="0" fontId="0" fillId="0" borderId="0" xfId="0" applyFont="1" applyFill="1" applyAlignment="1">
      <alignment vertical="center"/>
    </xf>
    <xf numFmtId="0" fontId="0" fillId="0" borderId="0" xfId="0" applyFont="1" applyFill="1" applyAlignment="1">
      <alignment horizontal="center" vertical="center"/>
    </xf>
    <xf numFmtId="0" fontId="18" fillId="0" borderId="0" xfId="0" applyFont="1" applyAlignment="1">
      <alignment vertical="center"/>
    </xf>
    <xf numFmtId="0" fontId="0" fillId="0" borderId="0" xfId="0" applyFont="1" applyAlignment="1">
      <alignment vertical="center"/>
    </xf>
    <xf numFmtId="0" fontId="20" fillId="6" borderId="0" xfId="0" applyFont="1" applyFill="1"/>
    <xf numFmtId="0" fontId="23" fillId="2" borderId="28" xfId="0" applyFont="1" applyFill="1" applyBorder="1" applyAlignment="1">
      <alignment vertical="center"/>
    </xf>
    <xf numFmtId="0" fontId="23" fillId="2" borderId="0" xfId="0" applyFont="1" applyFill="1" applyBorder="1" applyAlignment="1">
      <alignment vertical="center"/>
    </xf>
    <xf numFmtId="0" fontId="14" fillId="0" borderId="0" xfId="0" applyFont="1"/>
    <xf numFmtId="0" fontId="24" fillId="0" borderId="0" xfId="0" applyFont="1" applyAlignment="1">
      <alignment horizontal="left" vertical="top"/>
    </xf>
    <xf numFmtId="14" fontId="5" fillId="2" borderId="0" xfId="0" applyNumberFormat="1" applyFont="1" applyFill="1" applyBorder="1" applyAlignment="1">
      <alignment vertical="center"/>
    </xf>
    <xf numFmtId="0" fontId="0" fillId="6" borderId="0" xfId="0" applyFont="1" applyFill="1"/>
    <xf numFmtId="0" fontId="27" fillId="6" borderId="0" xfId="0" applyFont="1" applyFill="1" applyAlignment="1">
      <alignment vertical="center"/>
    </xf>
    <xf numFmtId="0" fontId="0" fillId="6" borderId="0" xfId="0" applyFont="1" applyFill="1" applyAlignment="1">
      <alignment vertical="center"/>
    </xf>
    <xf numFmtId="0" fontId="28" fillId="6" borderId="0" xfId="0" applyFont="1" applyFill="1" applyAlignment="1">
      <alignment horizontal="center" vertical="center"/>
    </xf>
    <xf numFmtId="0" fontId="0" fillId="0" borderId="0" xfId="0" applyFont="1"/>
    <xf numFmtId="0" fontId="15" fillId="6" borderId="0" xfId="0" applyFont="1" applyFill="1"/>
    <xf numFmtId="22" fontId="25" fillId="2" borderId="0" xfId="0" applyNumberFormat="1" applyFont="1" applyFill="1" applyBorder="1" applyAlignment="1">
      <alignment horizontal="center" vertical="center"/>
    </xf>
    <xf numFmtId="0" fontId="0" fillId="0" borderId="0" xfId="0" applyFont="1" applyFill="1" applyBorder="1" applyAlignment="1">
      <alignment vertical="center"/>
    </xf>
    <xf numFmtId="0" fontId="30" fillId="6" borderId="0" xfId="0" applyFont="1" applyFill="1"/>
    <xf numFmtId="0" fontId="21" fillId="0" borderId="10" xfId="0" applyFont="1" applyFill="1" applyBorder="1" applyAlignment="1">
      <alignment horizontal="center" vertical="center"/>
    </xf>
    <xf numFmtId="0" fontId="17" fillId="0" borderId="10" xfId="0" applyFont="1" applyFill="1" applyBorder="1" applyAlignment="1">
      <alignment horizontal="center" vertical="center"/>
    </xf>
    <xf numFmtId="0" fontId="30" fillId="6" borderId="0" xfId="0" applyFont="1" applyFill="1" applyAlignment="1">
      <alignment horizontal="center" vertical="center"/>
    </xf>
    <xf numFmtId="0" fontId="0" fillId="0" borderId="0" xfId="0" applyFill="1" applyAlignment="1">
      <alignment horizontal="center" vertical="center"/>
    </xf>
    <xf numFmtId="0" fontId="1" fillId="0" borderId="0" xfId="0" applyFont="1" applyFill="1" applyAlignment="1">
      <alignment vertical="center" wrapText="1"/>
    </xf>
    <xf numFmtId="0" fontId="22" fillId="2" borderId="16" xfId="0" applyFont="1" applyFill="1" applyBorder="1" applyAlignment="1">
      <alignment vertical="center"/>
    </xf>
    <xf numFmtId="0" fontId="22" fillId="2" borderId="17" xfId="0" applyFont="1" applyFill="1" applyBorder="1" applyAlignment="1">
      <alignment vertical="center"/>
    </xf>
    <xf numFmtId="0" fontId="32" fillId="2" borderId="24" xfId="0" applyFont="1" applyFill="1" applyBorder="1" applyAlignment="1">
      <alignment vertical="center"/>
    </xf>
    <xf numFmtId="0" fontId="32" fillId="0" borderId="0" xfId="0" applyFont="1" applyFill="1" applyAlignment="1">
      <alignment vertical="center"/>
    </xf>
    <xf numFmtId="0" fontId="32" fillId="2" borderId="24" xfId="0" applyFont="1" applyFill="1" applyBorder="1" applyAlignment="1">
      <alignment vertical="center" wrapText="1"/>
    </xf>
    <xf numFmtId="0" fontId="9" fillId="2" borderId="24" xfId="0" applyFont="1" applyFill="1" applyBorder="1" applyAlignment="1">
      <alignment horizontal="left" vertical="center"/>
    </xf>
    <xf numFmtId="0" fontId="9" fillId="2" borderId="25" xfId="0" applyFont="1" applyFill="1" applyBorder="1" applyAlignment="1">
      <alignment horizontal="left" vertical="center"/>
    </xf>
    <xf numFmtId="0" fontId="9" fillId="2" borderId="0" xfId="0" applyFont="1" applyFill="1" applyBorder="1" applyAlignment="1">
      <alignment vertical="center"/>
    </xf>
    <xf numFmtId="0" fontId="9" fillId="2" borderId="19" xfId="0" applyFont="1" applyFill="1" applyBorder="1" applyAlignment="1">
      <alignment vertical="center"/>
    </xf>
    <xf numFmtId="0" fontId="33" fillId="2" borderId="15" xfId="0" applyFont="1" applyFill="1" applyBorder="1" applyAlignment="1">
      <alignment vertical="center"/>
    </xf>
    <xf numFmtId="0" fontId="0" fillId="0" borderId="15" xfId="0" applyFill="1" applyBorder="1" applyAlignment="1">
      <alignment vertical="center"/>
    </xf>
    <xf numFmtId="0" fontId="0" fillId="0" borderId="16" xfId="0" applyFill="1" applyBorder="1" applyAlignment="1">
      <alignment vertical="center"/>
    </xf>
    <xf numFmtId="0" fontId="0" fillId="0" borderId="17" xfId="0" applyFill="1" applyBorder="1" applyAlignment="1">
      <alignment vertical="center"/>
    </xf>
    <xf numFmtId="0" fontId="0" fillId="0" borderId="18" xfId="0" applyFill="1" applyBorder="1" applyAlignment="1">
      <alignment vertical="center"/>
    </xf>
    <xf numFmtId="0" fontId="0" fillId="0" borderId="19" xfId="0" applyFill="1" applyBorder="1" applyAlignment="1">
      <alignment vertical="center"/>
    </xf>
    <xf numFmtId="0" fontId="0" fillId="0" borderId="20" xfId="0" applyFill="1" applyBorder="1" applyAlignment="1">
      <alignment vertical="center"/>
    </xf>
    <xf numFmtId="0" fontId="0" fillId="0" borderId="21" xfId="0" applyFill="1" applyBorder="1" applyAlignment="1">
      <alignment vertical="center"/>
    </xf>
    <xf numFmtId="0" fontId="0" fillId="0" borderId="22" xfId="0" applyFill="1" applyBorder="1" applyAlignment="1">
      <alignment vertical="center"/>
    </xf>
    <xf numFmtId="0" fontId="0" fillId="0" borderId="0" xfId="0" applyFill="1" applyBorder="1" applyAlignment="1">
      <alignment horizontal="right" vertical="center"/>
    </xf>
    <xf numFmtId="0" fontId="0" fillId="0" borderId="32" xfId="0" applyFill="1" applyBorder="1" applyAlignment="1">
      <alignment vertical="center"/>
    </xf>
    <xf numFmtId="0" fontId="0" fillId="6" borderId="0" xfId="0" applyFont="1" applyFill="1" applyBorder="1"/>
    <xf numFmtId="0" fontId="0" fillId="6" borderId="0" xfId="0" applyFont="1" applyFill="1" applyAlignment="1">
      <alignment horizontal="center" vertical="center"/>
    </xf>
    <xf numFmtId="0" fontId="3" fillId="2" borderId="10" xfId="0" applyFont="1" applyFill="1" applyBorder="1" applyAlignment="1">
      <alignment horizontal="center" vertical="center" wrapText="1"/>
    </xf>
    <xf numFmtId="0" fontId="4" fillId="3" borderId="10" xfId="0" applyFont="1" applyFill="1" applyBorder="1" applyAlignment="1">
      <alignment horizontal="center" vertical="center"/>
    </xf>
    <xf numFmtId="0" fontId="21" fillId="3" borderId="10"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1" fillId="3" borderId="10" xfId="0" applyFont="1" applyFill="1" applyBorder="1" applyAlignment="1">
      <alignment horizontal="left" vertical="center" wrapText="1"/>
    </xf>
    <xf numFmtId="0" fontId="17" fillId="3" borderId="10" xfId="0" applyFont="1" applyFill="1" applyBorder="1" applyAlignment="1">
      <alignment horizontal="left" vertical="center" wrapText="1"/>
    </xf>
    <xf numFmtId="0" fontId="17" fillId="3" borderId="10" xfId="0" applyFont="1" applyFill="1" applyBorder="1" applyAlignment="1">
      <alignment horizontal="center" vertical="center" wrapText="1"/>
    </xf>
    <xf numFmtId="0" fontId="0" fillId="0" borderId="0" xfId="0" applyFont="1" applyFill="1"/>
    <xf numFmtId="0" fontId="0" fillId="3" borderId="10" xfId="0" applyFont="1" applyFill="1" applyBorder="1" applyAlignment="1">
      <alignment horizontal="center" vertical="center"/>
    </xf>
    <xf numFmtId="0" fontId="30" fillId="3" borderId="10" xfId="0" applyFont="1" applyFill="1" applyBorder="1" applyAlignment="1">
      <alignment horizontal="left" vertical="center" wrapText="1"/>
    </xf>
    <xf numFmtId="0" fontId="30" fillId="3" borderId="10" xfId="0" applyFont="1" applyFill="1" applyBorder="1" applyAlignment="1">
      <alignment horizontal="center" vertical="center" wrapText="1"/>
    </xf>
    <xf numFmtId="0" fontId="0" fillId="0" borderId="0" xfId="0" applyFont="1" applyFill="1" applyBorder="1"/>
    <xf numFmtId="0" fontId="0" fillId="0" borderId="0" xfId="0" applyFill="1" applyBorder="1" applyAlignment="1">
      <alignment horizontal="center" vertical="center"/>
    </xf>
    <xf numFmtId="0" fontId="32" fillId="0" borderId="0" xfId="0" applyFont="1"/>
    <xf numFmtId="0" fontId="37" fillId="0" borderId="0" xfId="0" applyFont="1" applyFill="1" applyBorder="1" applyAlignment="1">
      <alignment horizontal="left" vertical="center" wrapText="1"/>
    </xf>
    <xf numFmtId="0" fontId="37" fillId="6" borderId="0" xfId="0" applyFont="1" applyFill="1" applyAlignment="1">
      <alignment horizontal="left" vertical="center" wrapText="1"/>
    </xf>
    <xf numFmtId="0" fontId="37" fillId="0" borderId="0" xfId="0" applyFont="1" applyFill="1" applyAlignment="1">
      <alignment horizontal="left" vertical="center" wrapText="1"/>
    </xf>
    <xf numFmtId="0" fontId="29" fillId="0" borderId="0" xfId="0" applyFont="1" applyFill="1" applyAlignment="1">
      <alignment horizontal="left" vertical="center" wrapText="1"/>
    </xf>
    <xf numFmtId="0" fontId="2" fillId="0" borderId="0" xfId="0" applyFont="1" applyAlignment="1">
      <alignment horizontal="center" vertical="center"/>
    </xf>
    <xf numFmtId="0" fontId="1" fillId="0" borderId="0" xfId="0" applyFont="1" applyAlignment="1">
      <alignment vertical="center"/>
    </xf>
    <xf numFmtId="0" fontId="1" fillId="0" borderId="0" xfId="0" applyFont="1" applyFill="1" applyAlignment="1">
      <alignment vertical="center"/>
    </xf>
    <xf numFmtId="0" fontId="9" fillId="0" borderId="0" xfId="0" applyFont="1" applyAlignment="1">
      <alignment horizontal="left" vertical="center"/>
    </xf>
    <xf numFmtId="0" fontId="15" fillId="0" borderId="0" xfId="0" applyFont="1" applyAlignment="1">
      <alignment vertical="center"/>
    </xf>
    <xf numFmtId="0" fontId="41" fillId="0" borderId="0" xfId="0" applyFont="1" applyAlignment="1">
      <alignment vertical="center"/>
    </xf>
    <xf numFmtId="0" fontId="9" fillId="0" borderId="0" xfId="0" applyFont="1" applyAlignment="1">
      <alignment vertical="center"/>
    </xf>
    <xf numFmtId="0" fontId="1" fillId="0" borderId="0" xfId="0" applyFont="1" applyAlignment="1">
      <alignment vertical="center" wrapText="1"/>
    </xf>
    <xf numFmtId="0" fontId="31" fillId="0" borderId="0" xfId="0" applyFont="1" applyAlignment="1">
      <alignment horizontal="center" vertical="center" wrapText="1"/>
    </xf>
    <xf numFmtId="0" fontId="1" fillId="0" borderId="0" xfId="0" applyFont="1" applyAlignment="1">
      <alignment horizontal="center" vertical="center" wrapText="1"/>
    </xf>
    <xf numFmtId="0" fontId="4" fillId="0" borderId="0" xfId="0" applyFont="1" applyFill="1" applyAlignment="1">
      <alignment horizontal="left" vertical="top"/>
    </xf>
    <xf numFmtId="0" fontId="43" fillId="6" borderId="0" xfId="0" applyFont="1" applyFill="1"/>
    <xf numFmtId="0" fontId="13" fillId="0" borderId="0" xfId="0" applyFont="1" applyAlignment="1">
      <alignment horizontal="left" vertical="center" wrapText="1"/>
    </xf>
    <xf numFmtId="0" fontId="0" fillId="0" borderId="0" xfId="0" applyFont="1" applyAlignment="1">
      <alignment vertical="top"/>
    </xf>
    <xf numFmtId="0" fontId="0" fillId="0" borderId="0" xfId="0" applyFont="1" applyAlignment="1">
      <alignment vertical="top" wrapText="1"/>
    </xf>
    <xf numFmtId="0" fontId="1" fillId="0" borderId="0" xfId="0" applyFont="1" applyAlignment="1">
      <alignment vertical="top"/>
    </xf>
    <xf numFmtId="0" fontId="2" fillId="0" borderId="0" xfId="0" applyFont="1" applyAlignment="1">
      <alignment vertical="top"/>
    </xf>
    <xf numFmtId="0" fontId="22" fillId="0" borderId="0" xfId="0" applyFont="1" applyAlignment="1">
      <alignment horizontal="left" vertical="top"/>
    </xf>
    <xf numFmtId="0" fontId="16" fillId="3" borderId="10" xfId="0" applyFont="1" applyFill="1" applyBorder="1" applyAlignment="1">
      <alignment vertical="center"/>
    </xf>
    <xf numFmtId="0" fontId="16" fillId="3" borderId="11" xfId="0" applyFont="1" applyFill="1" applyBorder="1" applyAlignment="1">
      <alignment vertical="center"/>
    </xf>
    <xf numFmtId="0" fontId="9" fillId="2" borderId="10" xfId="0" applyFont="1" applyFill="1" applyBorder="1" applyAlignment="1">
      <alignment horizontal="left" vertical="center" wrapText="1"/>
    </xf>
    <xf numFmtId="0" fontId="39"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vertical="top"/>
    </xf>
    <xf numFmtId="0" fontId="15" fillId="0" borderId="0" xfId="0" applyFont="1" applyAlignment="1">
      <alignment vertical="center" wrapText="1"/>
    </xf>
    <xf numFmtId="164" fontId="4" fillId="0" borderId="0" xfId="1" applyNumberFormat="1" applyFont="1" applyAlignment="1">
      <alignment horizontal="center"/>
    </xf>
    <xf numFmtId="0" fontId="21" fillId="0" borderId="65" xfId="0" applyFont="1" applyFill="1" applyBorder="1" applyAlignment="1">
      <alignment horizontal="left" vertical="center" wrapText="1"/>
    </xf>
    <xf numFmtId="0" fontId="21" fillId="0" borderId="66" xfId="0" applyFont="1" applyFill="1" applyBorder="1" applyAlignment="1">
      <alignment horizontal="left" vertical="center" wrapText="1"/>
    </xf>
    <xf numFmtId="0" fontId="21" fillId="0" borderId="67" xfId="0" applyFont="1" applyFill="1" applyBorder="1" applyAlignment="1">
      <alignment horizontal="left" vertical="center" wrapText="1"/>
    </xf>
    <xf numFmtId="0" fontId="28" fillId="6" borderId="0" xfId="0" applyFont="1" applyFill="1" applyBorder="1" applyAlignment="1">
      <alignment horizontal="center" vertical="center"/>
    </xf>
    <xf numFmtId="0" fontId="37" fillId="0" borderId="16" xfId="0" applyFont="1" applyFill="1" applyBorder="1" applyAlignment="1">
      <alignment horizontal="left" vertical="center" wrapText="1"/>
    </xf>
    <xf numFmtId="0" fontId="30" fillId="6" borderId="0" xfId="0" applyFont="1" applyFill="1" applyBorder="1"/>
    <xf numFmtId="0" fontId="30" fillId="6" borderId="0" xfId="0" applyFont="1" applyFill="1" applyBorder="1" applyAlignment="1">
      <alignment horizontal="center" vertical="center"/>
    </xf>
    <xf numFmtId="0" fontId="10" fillId="6" borderId="0" xfId="0" applyFont="1" applyFill="1" applyBorder="1"/>
    <xf numFmtId="0" fontId="11" fillId="6" borderId="0" xfId="0" applyFont="1" applyFill="1" applyBorder="1"/>
    <xf numFmtId="0" fontId="11" fillId="6" borderId="0" xfId="0" applyFont="1" applyFill="1" applyBorder="1" applyAlignment="1">
      <alignment horizontal="center" vertical="center"/>
    </xf>
    <xf numFmtId="0" fontId="15" fillId="2" borderId="10" xfId="0" applyFont="1" applyFill="1" applyBorder="1" applyAlignment="1">
      <alignment horizontal="center" vertical="center"/>
    </xf>
    <xf numFmtId="0" fontId="0" fillId="0" borderId="0" xfId="0" applyFill="1"/>
    <xf numFmtId="0" fontId="40" fillId="3" borderId="1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6" borderId="68" xfId="0" applyFont="1" applyFill="1" applyBorder="1"/>
    <xf numFmtId="0" fontId="0" fillId="6" borderId="68" xfId="0" applyFont="1" applyFill="1" applyBorder="1" applyAlignment="1">
      <alignment vertical="center"/>
    </xf>
    <xf numFmtId="0" fontId="1" fillId="0" borderId="0" xfId="0" applyFont="1" applyFill="1"/>
    <xf numFmtId="0" fontId="1" fillId="0" borderId="0" xfId="0" applyFont="1" applyFill="1" applyBorder="1"/>
    <xf numFmtId="0" fontId="21" fillId="0" borderId="69" xfId="0" applyFont="1" applyFill="1" applyBorder="1" applyAlignment="1">
      <alignment horizontal="left" vertical="center" wrapText="1"/>
    </xf>
    <xf numFmtId="0" fontId="18" fillId="0" borderId="0" xfId="0" applyFont="1" applyAlignment="1">
      <alignment horizontal="center" vertical="center"/>
    </xf>
    <xf numFmtId="0" fontId="12" fillId="6" borderId="0" xfId="0" applyFont="1" applyFill="1" applyAlignment="1">
      <alignment horizontal="center" vertical="center"/>
    </xf>
    <xf numFmtId="0" fontId="21" fillId="0" borderId="70" xfId="0" applyFont="1" applyFill="1" applyBorder="1" applyAlignment="1">
      <alignment horizontal="center" vertical="center"/>
    </xf>
    <xf numFmtId="0" fontId="21" fillId="0" borderId="71"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76" xfId="0" applyFont="1" applyFill="1" applyBorder="1" applyAlignment="1">
      <alignment horizontal="center" vertical="center"/>
    </xf>
    <xf numFmtId="0" fontId="21" fillId="0" borderId="77" xfId="0" applyFont="1" applyFill="1" applyBorder="1" applyAlignment="1">
      <alignment horizontal="center" vertical="center"/>
    </xf>
    <xf numFmtId="0" fontId="21" fillId="0" borderId="78" xfId="0" applyFont="1" applyFill="1" applyBorder="1" applyAlignment="1">
      <alignment horizontal="center" vertical="center"/>
    </xf>
    <xf numFmtId="0" fontId="11" fillId="0" borderId="0" xfId="0" applyFont="1" applyFill="1" applyAlignment="1">
      <alignment horizontal="center" vertical="center"/>
    </xf>
    <xf numFmtId="0" fontId="21" fillId="0" borderId="79" xfId="0" applyFont="1" applyFill="1" applyBorder="1" applyAlignment="1">
      <alignment horizontal="center" vertical="center"/>
    </xf>
    <xf numFmtId="0" fontId="21" fillId="0" borderId="80" xfId="0" applyFont="1" applyFill="1" applyBorder="1" applyAlignment="1">
      <alignment horizontal="center" vertical="center"/>
    </xf>
    <xf numFmtId="0" fontId="21" fillId="0" borderId="81" xfId="0" applyFont="1" applyFill="1" applyBorder="1" applyAlignment="1">
      <alignment horizontal="center" vertical="center"/>
    </xf>
    <xf numFmtId="0" fontId="9" fillId="0" borderId="0" xfId="0" applyFont="1" applyAlignment="1">
      <alignment horizontal="center" vertical="center"/>
    </xf>
    <xf numFmtId="0" fontId="9" fillId="2" borderId="10" xfId="0" applyFont="1" applyFill="1" applyBorder="1" applyAlignment="1">
      <alignment horizontal="left" vertical="center" wrapText="1"/>
    </xf>
    <xf numFmtId="49" fontId="40" fillId="0" borderId="10" xfId="0" applyNumberFormat="1" applyFont="1" applyFill="1" applyBorder="1" applyAlignment="1">
      <alignment horizontal="center" vertical="center"/>
    </xf>
    <xf numFmtId="0" fontId="32" fillId="0" borderId="41" xfId="0" applyFont="1" applyFill="1" applyBorder="1" applyAlignment="1">
      <alignment horizontal="center" vertical="center"/>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61" xfId="0" applyFont="1" applyFill="1" applyBorder="1" applyAlignment="1">
      <alignment horizontal="center" vertical="center"/>
    </xf>
    <xf numFmtId="0" fontId="32" fillId="0" borderId="57" xfId="0" applyFont="1" applyFill="1" applyBorder="1" applyAlignment="1">
      <alignment horizontal="center" vertical="center"/>
    </xf>
    <xf numFmtId="0" fontId="32" fillId="0" borderId="0" xfId="0" applyFont="1" applyFill="1" applyAlignment="1">
      <alignment horizontal="center" vertical="center"/>
    </xf>
    <xf numFmtId="0" fontId="32" fillId="0" borderId="38" xfId="0" applyFont="1" applyFill="1" applyBorder="1" applyAlignment="1">
      <alignment horizontal="center" vertical="center"/>
    </xf>
    <xf numFmtId="0" fontId="32" fillId="0" borderId="40" xfId="0" applyFont="1" applyFill="1" applyBorder="1" applyAlignment="1">
      <alignment horizontal="center" vertical="center"/>
    </xf>
    <xf numFmtId="0" fontId="32" fillId="0" borderId="39" xfId="0" applyFont="1" applyFill="1" applyBorder="1" applyAlignment="1">
      <alignment horizontal="center" vertical="center"/>
    </xf>
    <xf numFmtId="0" fontId="32" fillId="0" borderId="60" xfId="0" applyFont="1" applyFill="1" applyBorder="1" applyAlignment="1">
      <alignment horizontal="center" vertical="center"/>
    </xf>
    <xf numFmtId="0" fontId="32" fillId="0" borderId="56" xfId="0" applyFont="1" applyFill="1" applyBorder="1" applyAlignment="1">
      <alignment horizontal="center" vertical="center"/>
    </xf>
    <xf numFmtId="0" fontId="32" fillId="0" borderId="33" xfId="0" applyFont="1" applyFill="1" applyBorder="1" applyAlignment="1">
      <alignment horizontal="center" vertical="center"/>
    </xf>
    <xf numFmtId="0" fontId="32" fillId="0" borderId="34" xfId="0" applyFont="1" applyFill="1" applyBorder="1" applyAlignment="1">
      <alignment horizontal="center" vertical="center"/>
    </xf>
    <xf numFmtId="0" fontId="32" fillId="0" borderId="35" xfId="0" applyFont="1" applyFill="1" applyBorder="1" applyAlignment="1">
      <alignment horizontal="center" vertical="center"/>
    </xf>
    <xf numFmtId="0" fontId="32" fillId="0" borderId="59" xfId="0" applyFont="1" applyFill="1" applyBorder="1" applyAlignment="1">
      <alignment horizontal="center" vertical="center"/>
    </xf>
    <xf numFmtId="0" fontId="32" fillId="0" borderId="55" xfId="0" applyFont="1" applyFill="1" applyBorder="1" applyAlignment="1">
      <alignment horizontal="center" vertical="center"/>
    </xf>
    <xf numFmtId="0" fontId="33" fillId="2" borderId="24" xfId="0" applyFont="1" applyFill="1" applyBorder="1" applyAlignment="1">
      <alignment horizontal="center" vertical="center"/>
    </xf>
    <xf numFmtId="0" fontId="33" fillId="2" borderId="0" xfId="0" applyFont="1" applyFill="1" applyBorder="1" applyAlignment="1">
      <alignment horizontal="center" vertical="center"/>
    </xf>
    <xf numFmtId="0" fontId="32" fillId="0" borderId="26" xfId="0" applyFont="1" applyFill="1" applyBorder="1" applyAlignment="1">
      <alignment horizontal="center" vertical="center"/>
    </xf>
    <xf numFmtId="0" fontId="32" fillId="0" borderId="82" xfId="0" applyFont="1" applyFill="1" applyBorder="1" applyAlignment="1">
      <alignment horizontal="center" vertical="center"/>
    </xf>
    <xf numFmtId="0" fontId="32" fillId="0" borderId="85" xfId="0" applyFont="1" applyFill="1" applyBorder="1" applyAlignment="1">
      <alignment horizontal="center" vertical="center"/>
    </xf>
    <xf numFmtId="0" fontId="32" fillId="0" borderId="86" xfId="0" applyFont="1" applyFill="1" applyBorder="1" applyAlignment="1">
      <alignment horizontal="center" vertical="center"/>
    </xf>
    <xf numFmtId="0" fontId="48" fillId="2" borderId="23" xfId="0" applyFont="1" applyFill="1" applyBorder="1" applyAlignment="1">
      <alignment vertical="center" wrapText="1"/>
    </xf>
    <xf numFmtId="0" fontId="9" fillId="2" borderId="22" xfId="0" applyFont="1" applyFill="1" applyBorder="1" applyAlignment="1">
      <alignment vertical="center"/>
    </xf>
    <xf numFmtId="0" fontId="21" fillId="0" borderId="0" xfId="0" applyFont="1"/>
    <xf numFmtId="0" fontId="21" fillId="0" borderId="94" xfId="0" applyFont="1" applyFill="1" applyBorder="1" applyAlignment="1">
      <alignment horizontal="center" vertical="center"/>
    </xf>
    <xf numFmtId="0" fontId="21" fillId="0" borderId="95" xfId="0" applyFont="1" applyFill="1" applyBorder="1" applyAlignment="1">
      <alignment horizontal="center" vertical="center"/>
    </xf>
    <xf numFmtId="0" fontId="37" fillId="0" borderId="0" xfId="0" applyFont="1"/>
    <xf numFmtId="0" fontId="45" fillId="3" borderId="11" xfId="0" applyFont="1" applyFill="1" applyBorder="1" applyAlignment="1">
      <alignment vertical="center" wrapText="1"/>
    </xf>
    <xf numFmtId="0" fontId="45" fillId="3" borderId="12" xfId="0" applyFont="1" applyFill="1" applyBorder="1" applyAlignment="1">
      <alignment vertical="center" wrapText="1"/>
    </xf>
    <xf numFmtId="0" fontId="1" fillId="0" borderId="0" xfId="0" applyFont="1" applyFill="1" applyBorder="1" applyAlignment="1">
      <alignment horizontal="center" vertical="center"/>
    </xf>
    <xf numFmtId="0" fontId="32" fillId="3" borderId="82" xfId="0" applyFont="1" applyFill="1" applyBorder="1" applyAlignment="1">
      <alignment horizontal="center" vertical="center"/>
    </xf>
    <xf numFmtId="0" fontId="32" fillId="3" borderId="91"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5" xfId="0" applyFont="1" applyFill="1" applyBorder="1" applyAlignment="1">
      <alignment horizontal="center" vertical="center"/>
    </xf>
    <xf numFmtId="0" fontId="9" fillId="2" borderId="23" xfId="0" applyFont="1" applyFill="1" applyBorder="1" applyAlignment="1">
      <alignment vertical="center"/>
    </xf>
    <xf numFmtId="0" fontId="9" fillId="2" borderId="24" xfId="0" applyFont="1" applyFill="1" applyBorder="1" applyAlignment="1">
      <alignment vertical="center"/>
    </xf>
    <xf numFmtId="2" fontId="32" fillId="0" borderId="50" xfId="1" applyNumberFormat="1" applyFont="1" applyFill="1" applyBorder="1" applyAlignment="1">
      <alignment horizontal="center" vertical="center"/>
    </xf>
    <xf numFmtId="2" fontId="32" fillId="0" borderId="52" xfId="1" applyNumberFormat="1" applyFont="1" applyFill="1" applyBorder="1" applyAlignment="1">
      <alignment horizontal="center" vertical="center"/>
    </xf>
    <xf numFmtId="0" fontId="32" fillId="0" borderId="48" xfId="0" applyFont="1" applyFill="1" applyBorder="1" applyAlignment="1">
      <alignment vertical="center"/>
    </xf>
    <xf numFmtId="2" fontId="9" fillId="3" borderId="52" xfId="0" applyNumberFormat="1"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60" xfId="0" applyFont="1" applyFill="1" applyBorder="1" applyAlignment="1">
      <alignment horizontal="center" vertical="center"/>
    </xf>
    <xf numFmtId="0" fontId="9" fillId="0" borderId="56" xfId="0" applyFont="1" applyFill="1" applyBorder="1" applyAlignment="1">
      <alignment horizontal="center" vertical="center"/>
    </xf>
    <xf numFmtId="0" fontId="50" fillId="0" borderId="0" xfId="0" applyFont="1" applyFill="1" applyAlignment="1">
      <alignment horizontal="center" vertical="center"/>
    </xf>
    <xf numFmtId="0" fontId="51" fillId="0" borderId="0" xfId="0" applyFont="1" applyFill="1" applyAlignment="1">
      <alignment horizontal="center" vertical="center"/>
    </xf>
    <xf numFmtId="0" fontId="52" fillId="0" borderId="0" xfId="0" applyFont="1" applyFill="1" applyAlignment="1">
      <alignment vertical="center"/>
    </xf>
    <xf numFmtId="0" fontId="53" fillId="2" borderId="16" xfId="0" applyFont="1" applyFill="1" applyBorder="1" applyAlignment="1">
      <alignment vertical="center"/>
    </xf>
    <xf numFmtId="0" fontId="54" fillId="2" borderId="24" xfId="0" applyFont="1" applyFill="1" applyBorder="1" applyAlignment="1">
      <alignment vertical="center" wrapText="1"/>
    </xf>
    <xf numFmtId="0" fontId="55" fillId="2" borderId="0" xfId="0" applyFont="1" applyFill="1" applyBorder="1" applyAlignment="1">
      <alignment vertical="center"/>
    </xf>
    <xf numFmtId="0" fontId="54" fillId="0" borderId="26" xfId="0" applyFont="1" applyFill="1" applyBorder="1" applyAlignment="1">
      <alignment horizontal="center" vertical="center"/>
    </xf>
    <xf numFmtId="0" fontId="54" fillId="0" borderId="82" xfId="0" applyFont="1" applyFill="1" applyBorder="1" applyAlignment="1">
      <alignment horizontal="center" vertical="center"/>
    </xf>
    <xf numFmtId="0" fontId="54" fillId="0" borderId="58" xfId="0" applyFont="1" applyFill="1" applyBorder="1" applyAlignment="1">
      <alignment horizontal="center" vertical="center"/>
    </xf>
    <xf numFmtId="0" fontId="52" fillId="0" borderId="16" xfId="0" applyFont="1" applyFill="1" applyBorder="1" applyAlignment="1">
      <alignment vertical="center"/>
    </xf>
    <xf numFmtId="0" fontId="52" fillId="0" borderId="0" xfId="0" applyFont="1" applyFill="1" applyBorder="1" applyAlignment="1">
      <alignment vertical="center"/>
    </xf>
    <xf numFmtId="0" fontId="52" fillId="0" borderId="32" xfId="0" applyFont="1" applyFill="1" applyBorder="1" applyAlignment="1">
      <alignment vertical="center"/>
    </xf>
    <xf numFmtId="0" fontId="52" fillId="0" borderId="21" xfId="0" applyFont="1" applyFill="1" applyBorder="1" applyAlignment="1">
      <alignment vertical="center"/>
    </xf>
    <xf numFmtId="0" fontId="55" fillId="2" borderId="24" xfId="0" applyFont="1" applyFill="1" applyBorder="1" applyAlignment="1">
      <alignment horizontal="left" vertical="center"/>
    </xf>
    <xf numFmtId="0" fontId="54" fillId="0" borderId="89" xfId="0" applyFont="1" applyFill="1" applyBorder="1" applyAlignment="1">
      <alignment horizontal="center" vertical="center"/>
    </xf>
    <xf numFmtId="0" fontId="54" fillId="0" borderId="91" xfId="0" applyFont="1" applyFill="1" applyBorder="1" applyAlignment="1">
      <alignment horizontal="center" vertical="center"/>
    </xf>
    <xf numFmtId="0" fontId="54" fillId="0" borderId="92" xfId="0" applyFont="1" applyFill="1" applyBorder="1" applyAlignment="1">
      <alignment horizontal="center" vertical="center"/>
    </xf>
    <xf numFmtId="0" fontId="55" fillId="2" borderId="24" xfId="0" applyFont="1" applyFill="1" applyBorder="1" applyAlignment="1">
      <alignment vertical="center"/>
    </xf>
    <xf numFmtId="0" fontId="55" fillId="2" borderId="25" xfId="0" applyFont="1" applyFill="1" applyBorder="1" applyAlignment="1">
      <alignment horizontal="left" vertical="center"/>
    </xf>
    <xf numFmtId="0" fontId="55" fillId="2" borderId="22" xfId="0" applyFont="1" applyFill="1" applyBorder="1" applyAlignment="1">
      <alignment vertical="center"/>
    </xf>
    <xf numFmtId="0" fontId="52" fillId="0" borderId="0" xfId="0" applyFont="1" applyFill="1" applyAlignment="1">
      <alignment horizontal="center" vertical="center"/>
    </xf>
    <xf numFmtId="0" fontId="52" fillId="0" borderId="0" xfId="0" applyFont="1" applyFill="1" applyBorder="1" applyAlignment="1">
      <alignment horizontal="right" vertical="center"/>
    </xf>
    <xf numFmtId="2" fontId="5" fillId="3" borderId="52" xfId="0" applyNumberFormat="1" applyFont="1" applyFill="1" applyBorder="1" applyAlignment="1">
      <alignment horizontal="center" vertical="center"/>
    </xf>
    <xf numFmtId="1" fontId="5" fillId="3" borderId="38" xfId="0" applyNumberFormat="1" applyFont="1" applyFill="1" applyBorder="1" applyAlignment="1">
      <alignment horizontal="center" vertical="center"/>
    </xf>
    <xf numFmtId="1" fontId="5" fillId="3" borderId="39" xfId="0" applyNumberFormat="1" applyFont="1" applyFill="1" applyBorder="1" applyAlignment="1">
      <alignment horizontal="center" vertical="center"/>
    </xf>
    <xf numFmtId="1" fontId="5" fillId="3" borderId="40" xfId="0" applyNumberFormat="1" applyFont="1" applyFill="1" applyBorder="1" applyAlignment="1">
      <alignment horizontal="center" vertical="center"/>
    </xf>
    <xf numFmtId="1" fontId="5" fillId="3" borderId="82" xfId="0" applyNumberFormat="1" applyFont="1" applyFill="1" applyBorder="1" applyAlignment="1">
      <alignment horizontal="center" vertical="center"/>
    </xf>
    <xf numFmtId="1" fontId="5" fillId="3" borderId="91" xfId="0" applyNumberFormat="1" applyFont="1" applyFill="1" applyBorder="1" applyAlignment="1">
      <alignment horizontal="center" vertical="center"/>
    </xf>
    <xf numFmtId="1" fontId="5" fillId="3" borderId="60" xfId="0" applyNumberFormat="1" applyFont="1" applyFill="1" applyBorder="1" applyAlignment="1">
      <alignment horizontal="center" vertical="center"/>
    </xf>
    <xf numFmtId="1" fontId="5" fillId="3" borderId="56" xfId="0" applyNumberFormat="1" applyFont="1" applyFill="1" applyBorder="1" applyAlignment="1">
      <alignment horizontal="center" vertical="center"/>
    </xf>
    <xf numFmtId="0" fontId="5" fillId="0" borderId="0" xfId="0" applyFont="1" applyFill="1" applyAlignment="1">
      <alignment vertical="center"/>
    </xf>
    <xf numFmtId="43" fontId="26" fillId="0" borderId="0" xfId="1" applyNumberFormat="1" applyFont="1" applyAlignment="1">
      <alignment horizontal="center" vertical="center"/>
    </xf>
    <xf numFmtId="43" fontId="4" fillId="0" borderId="0" xfId="1" applyNumberFormat="1" applyFont="1" applyAlignment="1">
      <alignment horizontal="center" vertical="center"/>
    </xf>
    <xf numFmtId="0" fontId="17" fillId="0" borderId="0" xfId="0" applyFont="1" applyAlignment="1">
      <alignment horizontal="center" vertical="center"/>
    </xf>
    <xf numFmtId="0" fontId="21" fillId="0" borderId="0" xfId="0" applyFont="1" applyAlignment="1">
      <alignment horizontal="left" vertical="center"/>
    </xf>
    <xf numFmtId="0" fontId="0" fillId="0" borderId="0" xfId="0" applyFont="1" applyAlignment="1">
      <alignment horizontal="left" vertical="center"/>
    </xf>
    <xf numFmtId="43" fontId="26" fillId="0" borderId="0" xfId="1" applyNumberFormat="1" applyFont="1" applyAlignment="1">
      <alignment horizontal="left" vertical="center"/>
    </xf>
    <xf numFmtId="43" fontId="4" fillId="0" borderId="0" xfId="1" applyNumberFormat="1" applyFont="1" applyAlignment="1">
      <alignment horizontal="left" vertical="center"/>
    </xf>
    <xf numFmtId="0" fontId="49" fillId="0" borderId="0" xfId="0" applyFont="1" applyAlignment="1">
      <alignment vertical="center"/>
    </xf>
    <xf numFmtId="0" fontId="61" fillId="0" borderId="0" xfId="0" applyFont="1"/>
    <xf numFmtId="0" fontId="61" fillId="0" borderId="0" xfId="0" applyFont="1" applyBorder="1" applyAlignment="1">
      <alignment horizontal="center" vertical="center"/>
    </xf>
    <xf numFmtId="0" fontId="61" fillId="0" borderId="0" xfId="0" applyFont="1" applyBorder="1" applyAlignment="1">
      <alignment horizontal="left" vertical="center"/>
    </xf>
    <xf numFmtId="43" fontId="61" fillId="0" borderId="0" xfId="1" applyNumberFormat="1" applyFont="1" applyBorder="1" applyAlignment="1">
      <alignment horizontal="left" vertical="center"/>
    </xf>
    <xf numFmtId="43" fontId="61" fillId="0" borderId="0" xfId="1" applyNumberFormat="1" applyFont="1" applyBorder="1" applyAlignment="1">
      <alignment horizontal="center" vertical="center"/>
    </xf>
    <xf numFmtId="0" fontId="62" fillId="0" borderId="62" xfId="0" applyFont="1" applyFill="1" applyBorder="1" applyAlignment="1">
      <alignment horizontal="center" vertical="center"/>
    </xf>
    <xf numFmtId="0" fontId="63" fillId="15" borderId="0" xfId="0" applyFont="1" applyFill="1" applyBorder="1" applyAlignment="1">
      <alignment horizontal="center" vertical="center" wrapText="1"/>
    </xf>
    <xf numFmtId="0" fontId="64" fillId="0" borderId="0" xfId="0" applyFont="1"/>
    <xf numFmtId="0" fontId="62" fillId="15" borderId="62" xfId="0" applyFont="1" applyFill="1" applyBorder="1" applyAlignment="1">
      <alignment horizontal="center" vertical="center" wrapText="1"/>
    </xf>
    <xf numFmtId="0" fontId="62" fillId="0" borderId="104" xfId="0" applyFont="1" applyFill="1" applyBorder="1" applyAlignment="1">
      <alignment horizontal="center" vertical="center" wrapText="1"/>
    </xf>
    <xf numFmtId="0" fontId="62" fillId="0" borderId="105" xfId="0" applyFont="1" applyFill="1" applyBorder="1" applyAlignment="1">
      <alignment horizontal="left" vertical="center" wrapText="1"/>
    </xf>
    <xf numFmtId="43" fontId="61" fillId="0" borderId="0" xfId="1" applyNumberFormat="1" applyFont="1" applyFill="1" applyBorder="1" applyAlignment="1">
      <alignment horizontal="left" vertical="center"/>
    </xf>
    <xf numFmtId="43" fontId="61" fillId="0" borderId="0" xfId="1" applyNumberFormat="1" applyFont="1" applyFill="1" applyBorder="1" applyAlignment="1">
      <alignment horizontal="center" vertical="center"/>
    </xf>
    <xf numFmtId="0" fontId="61" fillId="0" borderId="0" xfId="0" applyFont="1" applyFill="1"/>
    <xf numFmtId="0" fontId="65" fillId="0" borderId="62" xfId="0" applyFont="1" applyFill="1" applyBorder="1" applyAlignment="1">
      <alignment horizontal="center" vertical="center"/>
    </xf>
    <xf numFmtId="0" fontId="60" fillId="14" borderId="4" xfId="0" applyFont="1" applyFill="1" applyBorder="1" applyAlignment="1">
      <alignment horizontal="center" vertical="center"/>
    </xf>
    <xf numFmtId="0" fontId="62" fillId="15" borderId="6" xfId="0" applyFont="1" applyFill="1" applyBorder="1" applyAlignment="1">
      <alignment horizontal="left" vertical="center"/>
    </xf>
    <xf numFmtId="1" fontId="56" fillId="15" borderId="6" xfId="0" applyNumberFormat="1" applyFont="1" applyFill="1" applyBorder="1" applyAlignment="1">
      <alignment horizontal="center" vertical="center"/>
    </xf>
    <xf numFmtId="164" fontId="56" fillId="15" borderId="6" xfId="0" applyNumberFormat="1" applyFont="1" applyFill="1" applyBorder="1" applyAlignment="1">
      <alignment horizontal="center" vertical="center"/>
    </xf>
    <xf numFmtId="0" fontId="64" fillId="0" borderId="0" xfId="0" applyFont="1" applyAlignment="1">
      <alignment horizontal="left"/>
    </xf>
    <xf numFmtId="9" fontId="64" fillId="11" borderId="62" xfId="0" quotePrefix="1" applyNumberFormat="1" applyFont="1" applyFill="1" applyBorder="1" applyAlignment="1">
      <alignment horizontal="center" vertical="center"/>
    </xf>
    <xf numFmtId="0" fontId="56" fillId="11" borderId="5" xfId="0" applyFont="1" applyFill="1" applyBorder="1" applyAlignment="1">
      <alignment horizontal="center" vertical="center" wrapText="1"/>
    </xf>
    <xf numFmtId="0" fontId="66" fillId="11" borderId="5" xfId="0" applyFont="1" applyFill="1" applyBorder="1" applyAlignment="1">
      <alignment horizontal="left" vertical="center" wrapText="1"/>
    </xf>
    <xf numFmtId="2" fontId="67" fillId="11" borderId="5" xfId="0" applyNumberFormat="1" applyFont="1" applyFill="1" applyBorder="1" applyAlignment="1">
      <alignment horizontal="center" vertical="center" wrapText="1"/>
    </xf>
    <xf numFmtId="43" fontId="61" fillId="11" borderId="5" xfId="0" applyNumberFormat="1" applyFont="1" applyFill="1" applyBorder="1" applyAlignment="1">
      <alignment horizontal="center" vertical="center" wrapText="1"/>
    </xf>
    <xf numFmtId="0" fontId="64" fillId="11" borderId="111" xfId="1" quotePrefix="1" applyNumberFormat="1" applyFont="1" applyFill="1" applyBorder="1" applyAlignment="1">
      <alignment horizontal="center" vertical="center"/>
    </xf>
    <xf numFmtId="0" fontId="56" fillId="0" borderId="4" xfId="0" applyFont="1" applyFill="1" applyBorder="1" applyAlignment="1">
      <alignment horizontal="center" vertical="center" wrapText="1"/>
    </xf>
    <xf numFmtId="0" fontId="66" fillId="0" borderId="3" xfId="0" applyFont="1" applyFill="1" applyBorder="1" applyAlignment="1">
      <alignment horizontal="left" vertical="center" wrapText="1"/>
    </xf>
    <xf numFmtId="2" fontId="67" fillId="0" borderId="3" xfId="0" applyNumberFormat="1" applyFont="1" applyFill="1" applyBorder="1" applyAlignment="1">
      <alignment horizontal="center" vertical="center" wrapText="1"/>
    </xf>
    <xf numFmtId="43" fontId="61" fillId="0" borderId="3" xfId="0" applyNumberFormat="1" applyFont="1" applyFill="1" applyBorder="1" applyAlignment="1">
      <alignment horizontal="center" vertical="center" wrapText="1"/>
    </xf>
    <xf numFmtId="0" fontId="60" fillId="10" borderId="4" xfId="0" applyFont="1" applyFill="1" applyBorder="1" applyAlignment="1">
      <alignment horizontal="center" vertical="center"/>
    </xf>
    <xf numFmtId="0" fontId="62" fillId="15" borderId="3" xfId="0" applyFont="1" applyFill="1" applyBorder="1" applyAlignment="1">
      <alignment horizontal="left" vertical="center" wrapText="1"/>
    </xf>
    <xf numFmtId="1" fontId="56" fillId="15" borderId="3" xfId="0" applyNumberFormat="1" applyFont="1" applyFill="1" applyBorder="1" applyAlignment="1">
      <alignment horizontal="center" vertical="center" wrapText="1"/>
    </xf>
    <xf numFmtId="164" fontId="56" fillId="15" borderId="3" xfId="0" applyNumberFormat="1" applyFont="1" applyFill="1" applyBorder="1" applyAlignment="1">
      <alignment horizontal="center" vertical="center" wrapText="1"/>
    </xf>
    <xf numFmtId="0" fontId="62" fillId="15" borderId="63" xfId="0" applyFont="1" applyFill="1" applyBorder="1" applyAlignment="1">
      <alignment horizontal="left" vertical="center" wrapText="1"/>
    </xf>
    <xf numFmtId="1" fontId="56" fillId="15" borderId="63" xfId="0" applyNumberFormat="1" applyFont="1" applyFill="1" applyBorder="1" applyAlignment="1">
      <alignment horizontal="center" vertical="center" wrapText="1"/>
    </xf>
    <xf numFmtId="164" fontId="56" fillId="15" borderId="63" xfId="0" applyNumberFormat="1" applyFont="1" applyFill="1" applyBorder="1" applyAlignment="1">
      <alignment horizontal="center" vertical="center" wrapText="1"/>
    </xf>
    <xf numFmtId="0" fontId="62" fillId="15" borderId="63" xfId="0" applyFont="1" applyFill="1" applyBorder="1" applyAlignment="1">
      <alignment horizontal="left" vertical="center"/>
    </xf>
    <xf numFmtId="1" fontId="56" fillId="15" borderId="63" xfId="0" applyNumberFormat="1" applyFont="1" applyFill="1" applyBorder="1" applyAlignment="1">
      <alignment horizontal="center" vertical="center"/>
    </xf>
    <xf numFmtId="164" fontId="56" fillId="15" borderId="63" xfId="0" applyNumberFormat="1" applyFont="1" applyFill="1" applyBorder="1" applyAlignment="1">
      <alignment horizontal="center" vertical="center"/>
    </xf>
    <xf numFmtId="43" fontId="68" fillId="11" borderId="5" xfId="0" quotePrefix="1" applyNumberFormat="1" applyFont="1" applyFill="1" applyBorder="1" applyAlignment="1">
      <alignment horizontal="left" vertical="center" wrapText="1"/>
    </xf>
    <xf numFmtId="0" fontId="62" fillId="15" borderId="3" xfId="0" applyFont="1" applyFill="1" applyBorder="1" applyAlignment="1">
      <alignment horizontal="left" vertical="center"/>
    </xf>
    <xf numFmtId="1" fontId="56" fillId="15" borderId="3" xfId="0" applyNumberFormat="1" applyFont="1" applyFill="1" applyBorder="1" applyAlignment="1">
      <alignment horizontal="center" vertical="center"/>
    </xf>
    <xf numFmtId="164" fontId="56" fillId="15" borderId="3" xfId="0" applyNumberFormat="1" applyFont="1" applyFill="1" applyBorder="1" applyAlignment="1">
      <alignment horizontal="center" vertical="center"/>
    </xf>
    <xf numFmtId="0" fontId="61" fillId="0" borderId="109" xfId="0" applyFont="1" applyBorder="1" applyAlignment="1">
      <alignment horizontal="center" vertical="center"/>
    </xf>
    <xf numFmtId="0" fontId="61" fillId="0" borderId="109" xfId="0" applyFont="1" applyBorder="1" applyAlignment="1">
      <alignment horizontal="left" vertical="center"/>
    </xf>
    <xf numFmtId="0" fontId="56" fillId="15" borderId="111" xfId="0" applyNumberFormat="1" applyFont="1" applyFill="1" applyBorder="1" applyAlignment="1">
      <alignment horizontal="center" vertical="center"/>
    </xf>
    <xf numFmtId="164" fontId="56" fillId="15" borderId="111" xfId="0" applyNumberFormat="1" applyFont="1" applyFill="1" applyBorder="1" applyAlignment="1">
      <alignment horizontal="center" vertical="center"/>
    </xf>
    <xf numFmtId="0" fontId="56" fillId="0" borderId="0" xfId="0" applyFont="1"/>
    <xf numFmtId="0" fontId="56" fillId="0" borderId="0" xfId="0" applyFont="1" applyFill="1" applyBorder="1" applyAlignment="1">
      <alignment horizontal="left" vertical="center"/>
    </xf>
    <xf numFmtId="164" fontId="56" fillId="0" borderId="0" xfId="0" applyNumberFormat="1" applyFont="1" applyFill="1" applyBorder="1" applyAlignment="1">
      <alignment horizontal="left" vertical="center"/>
    </xf>
    <xf numFmtId="164" fontId="56" fillId="0" borderId="0" xfId="0" applyNumberFormat="1" applyFont="1" applyFill="1" applyBorder="1" applyAlignment="1">
      <alignment horizontal="center" vertical="center"/>
    </xf>
    <xf numFmtId="0" fontId="56" fillId="0" borderId="0" xfId="0" applyFont="1" applyFill="1"/>
    <xf numFmtId="0" fontId="56" fillId="0" borderId="0" xfId="0" applyFont="1" applyAlignment="1">
      <alignment horizontal="left" vertical="center"/>
    </xf>
    <xf numFmtId="0" fontId="61" fillId="0" borderId="0" xfId="0" applyFont="1" applyAlignment="1">
      <alignment horizontal="left" vertical="center"/>
    </xf>
    <xf numFmtId="43" fontId="61" fillId="0" borderId="0" xfId="1" applyNumberFormat="1" applyFont="1" applyAlignment="1">
      <alignment horizontal="left" vertical="center"/>
    </xf>
    <xf numFmtId="43" fontId="61" fillId="0" borderId="0" xfId="1" applyNumberFormat="1" applyFont="1" applyAlignment="1">
      <alignment horizontal="center" vertical="center"/>
    </xf>
    <xf numFmtId="0" fontId="63" fillId="0" borderId="0" xfId="0" applyFont="1" applyAlignment="1">
      <alignment horizontal="right" vertical="center"/>
    </xf>
    <xf numFmtId="0" fontId="67" fillId="0" borderId="0" xfId="0" applyFont="1" applyBorder="1" applyAlignment="1">
      <alignment horizontal="left" vertical="center"/>
    </xf>
    <xf numFmtId="0" fontId="66" fillId="0" borderId="0" xfId="0" applyFont="1"/>
    <xf numFmtId="0" fontId="66" fillId="0" borderId="0" xfId="0" applyFont="1" applyAlignment="1">
      <alignment horizontal="left" vertical="center"/>
    </xf>
    <xf numFmtId="0" fontId="63" fillId="0" borderId="112" xfId="0" applyFont="1" applyBorder="1" applyAlignment="1">
      <alignment horizontal="right" vertical="center"/>
    </xf>
    <xf numFmtId="0" fontId="66" fillId="0" borderId="112" xfId="0" applyFont="1" applyBorder="1" applyAlignment="1">
      <alignment horizontal="left" vertical="center"/>
    </xf>
    <xf numFmtId="43" fontId="61" fillId="0" borderId="112" xfId="1" applyNumberFormat="1" applyFont="1" applyBorder="1" applyAlignment="1">
      <alignment horizontal="left" vertical="center"/>
    </xf>
    <xf numFmtId="43" fontId="61" fillId="0" borderId="112" xfId="1" applyNumberFormat="1" applyFont="1" applyBorder="1" applyAlignment="1">
      <alignment horizontal="center" vertical="center"/>
    </xf>
    <xf numFmtId="0" fontId="70" fillId="11" borderId="5" xfId="0" applyFont="1" applyFill="1" applyBorder="1" applyAlignment="1">
      <alignment horizontal="center" vertical="center" wrapText="1"/>
    </xf>
    <xf numFmtId="0" fontId="64" fillId="0" borderId="0" xfId="0" applyFont="1" applyAlignment="1">
      <alignment horizontal="center" vertical="center"/>
    </xf>
    <xf numFmtId="0" fontId="69" fillId="15" borderId="5" xfId="0" applyFont="1" applyFill="1" applyBorder="1" applyAlignment="1">
      <alignment horizontal="center" vertical="center"/>
    </xf>
    <xf numFmtId="0" fontId="69" fillId="11" borderId="5" xfId="0" applyFont="1" applyFill="1" applyBorder="1" applyAlignment="1">
      <alignment horizontal="center" vertical="center"/>
    </xf>
    <xf numFmtId="0" fontId="70" fillId="11" borderId="5" xfId="0" applyFont="1" applyFill="1" applyBorder="1" applyAlignment="1">
      <alignment horizontal="left" vertical="center" wrapText="1"/>
    </xf>
    <xf numFmtId="0" fontId="64" fillId="0" borderId="0" xfId="0" applyFont="1" applyAlignment="1">
      <alignment horizontal="left" vertical="top"/>
    </xf>
    <xf numFmtId="0" fontId="69" fillId="15" borderId="5" xfId="0" applyFont="1" applyFill="1" applyBorder="1" applyAlignment="1">
      <alignment horizontal="center" vertical="center" wrapText="1"/>
    </xf>
    <xf numFmtId="0" fontId="69" fillId="15" borderId="107" xfId="0" applyFont="1" applyFill="1" applyBorder="1" applyAlignment="1">
      <alignment horizontal="center" vertical="center"/>
    </xf>
    <xf numFmtId="0" fontId="69" fillId="11" borderId="107" xfId="0" applyFont="1" applyFill="1" applyBorder="1" applyAlignment="1">
      <alignment horizontal="center" vertical="center"/>
    </xf>
    <xf numFmtId="0" fontId="70" fillId="11" borderId="107" xfId="0" applyFont="1" applyFill="1" applyBorder="1" applyAlignment="1">
      <alignment horizontal="left" vertical="center" wrapText="1"/>
    </xf>
    <xf numFmtId="0" fontId="69" fillId="15" borderId="107" xfId="0" applyFont="1" applyFill="1" applyBorder="1" applyAlignment="1">
      <alignment horizontal="center" vertical="center" wrapText="1"/>
    </xf>
    <xf numFmtId="0" fontId="61" fillId="0" borderId="0" xfId="0" applyFont="1" applyAlignment="1">
      <alignment horizontal="left" vertical="top"/>
    </xf>
    <xf numFmtId="0" fontId="61" fillId="0" borderId="0" xfId="0" applyFont="1" applyAlignment="1">
      <alignment horizontal="center"/>
    </xf>
    <xf numFmtId="0" fontId="62" fillId="0" borderId="0" xfId="0" applyFont="1" applyFill="1" applyBorder="1" applyAlignment="1">
      <alignment horizontal="center" vertical="center" wrapText="1"/>
    </xf>
    <xf numFmtId="0" fontId="60" fillId="9" borderId="63" xfId="0" applyFont="1" applyFill="1" applyBorder="1" applyAlignment="1">
      <alignment vertical="center"/>
    </xf>
    <xf numFmtId="0" fontId="60" fillId="9" borderId="0" xfId="0" applyFont="1" applyFill="1" applyBorder="1" applyAlignment="1">
      <alignment vertical="center"/>
    </xf>
    <xf numFmtId="0" fontId="56" fillId="8" borderId="4" xfId="0" applyFont="1" applyFill="1" applyBorder="1" applyAlignment="1">
      <alignment horizontal="center" vertical="center"/>
    </xf>
    <xf numFmtId="0" fontId="75" fillId="8" borderId="5" xfId="0" applyFont="1" applyFill="1" applyBorder="1" applyAlignment="1">
      <alignment horizontal="left" vertical="center" wrapText="1"/>
    </xf>
    <xf numFmtId="0" fontId="74" fillId="0" borderId="0" xfId="0" applyFont="1"/>
    <xf numFmtId="0" fontId="76" fillId="8" borderId="6" xfId="0" applyFont="1" applyFill="1" applyBorder="1" applyAlignment="1">
      <alignment horizontal="center" vertical="center" wrapText="1"/>
    </xf>
    <xf numFmtId="0" fontId="61" fillId="0" borderId="0" xfId="0" applyFont="1" applyAlignment="1">
      <alignment horizontal="center" vertical="center"/>
    </xf>
    <xf numFmtId="0" fontId="56" fillId="11" borderId="4" xfId="0" applyFont="1" applyFill="1" applyBorder="1" applyAlignment="1">
      <alignment horizontal="center" vertical="center"/>
    </xf>
    <xf numFmtId="0" fontId="66" fillId="11" borderId="6" xfId="0" applyFont="1" applyFill="1" applyBorder="1" applyAlignment="1">
      <alignment horizontal="left" vertical="center" wrapText="1"/>
    </xf>
    <xf numFmtId="0" fontId="73" fillId="11" borderId="6" xfId="0" applyFont="1" applyFill="1" applyBorder="1" applyAlignment="1">
      <alignment horizontal="center" vertical="center" wrapText="1"/>
    </xf>
    <xf numFmtId="0" fontId="77" fillId="11" borderId="6" xfId="0" applyFont="1" applyFill="1" applyBorder="1" applyAlignment="1">
      <alignment horizontal="center" vertical="center" wrapText="1"/>
    </xf>
    <xf numFmtId="0" fontId="78" fillId="11" borderId="6" xfId="0" applyFont="1" applyFill="1" applyBorder="1" applyAlignment="1">
      <alignment horizontal="center" vertical="center" wrapText="1"/>
    </xf>
    <xf numFmtId="0" fontId="66" fillId="0" borderId="0" xfId="0" applyFont="1" applyFill="1" applyBorder="1" applyAlignment="1">
      <alignment horizontal="left" vertical="center" wrapText="1"/>
    </xf>
    <xf numFmtId="0" fontId="60" fillId="9" borderId="3" xfId="0" applyFont="1" applyFill="1" applyBorder="1" applyAlignment="1">
      <alignment vertical="center" wrapText="1"/>
    </xf>
    <xf numFmtId="0" fontId="60" fillId="9" borderId="64" xfId="0" applyFont="1" applyFill="1" applyBorder="1" applyAlignment="1">
      <alignment vertical="center" wrapText="1"/>
    </xf>
    <xf numFmtId="0" fontId="73" fillId="11" borderId="5" xfId="0" applyFont="1" applyFill="1" applyBorder="1" applyAlignment="1">
      <alignment horizontal="left" vertical="center" wrapText="1"/>
    </xf>
    <xf numFmtId="0" fontId="73" fillId="11" borderId="6" xfId="0" applyFont="1" applyFill="1" applyBorder="1" applyAlignment="1">
      <alignment horizontal="left" vertical="center" wrapText="1"/>
    </xf>
    <xf numFmtId="0" fontId="66" fillId="11" borderId="6" xfId="0" applyFont="1" applyFill="1" applyBorder="1" applyAlignment="1">
      <alignment horizontal="center" vertical="center" wrapText="1"/>
    </xf>
    <xf numFmtId="0" fontId="79" fillId="11" borderId="6" xfId="0" applyFont="1" applyFill="1" applyBorder="1" applyAlignment="1">
      <alignment horizontal="center" vertical="center" wrapText="1"/>
    </xf>
    <xf numFmtId="0" fontId="60" fillId="9" borderId="63" xfId="0" applyFont="1" applyFill="1" applyBorder="1" applyAlignment="1">
      <alignment vertical="center" wrapText="1"/>
    </xf>
    <xf numFmtId="0" fontId="60" fillId="9" borderId="0" xfId="0" applyFont="1" applyFill="1" applyBorder="1" applyAlignment="1">
      <alignment vertical="center" wrapText="1"/>
    </xf>
    <xf numFmtId="0" fontId="80" fillId="11" borderId="6" xfId="0" applyFont="1" applyFill="1" applyBorder="1" applyAlignment="1">
      <alignment horizontal="center" vertical="center" wrapText="1"/>
    </xf>
    <xf numFmtId="0" fontId="66" fillId="11" borderId="6" xfId="0" applyFont="1" applyFill="1" applyBorder="1" applyAlignment="1">
      <alignment vertical="center" wrapText="1"/>
    </xf>
    <xf numFmtId="0" fontId="60" fillId="9" borderId="3" xfId="0" applyFont="1" applyFill="1" applyBorder="1" applyAlignment="1">
      <alignment vertical="center"/>
    </xf>
    <xf numFmtId="0" fontId="60" fillId="9" borderId="64" xfId="0" applyFont="1" applyFill="1" applyBorder="1" applyAlignment="1">
      <alignment vertical="center"/>
    </xf>
    <xf numFmtId="0" fontId="72" fillId="0" borderId="0" xfId="0" applyFont="1" applyAlignment="1">
      <alignment horizontal="center" vertical="center"/>
    </xf>
    <xf numFmtId="0" fontId="72" fillId="0" borderId="0" xfId="0" applyFont="1"/>
    <xf numFmtId="0" fontId="61" fillId="11" borderId="6" xfId="0" applyFont="1" applyFill="1" applyBorder="1" applyAlignment="1">
      <alignment horizontal="left" vertical="center" wrapText="1"/>
    </xf>
    <xf numFmtId="0" fontId="56" fillId="0" borderId="0" xfId="0" applyFont="1" applyAlignment="1">
      <alignment horizontal="center"/>
    </xf>
    <xf numFmtId="0" fontId="56" fillId="0" borderId="0" xfId="0" applyFont="1" applyAlignment="1">
      <alignment horizontal="left"/>
    </xf>
    <xf numFmtId="0" fontId="66" fillId="0" borderId="0" xfId="0" applyFont="1" applyAlignment="1">
      <alignment horizontal="center" vertical="center"/>
    </xf>
    <xf numFmtId="0" fontId="81" fillId="8" borderId="6" xfId="0" applyFont="1" applyFill="1" applyBorder="1" applyAlignment="1">
      <alignment horizontal="center" vertical="center" wrapText="1"/>
    </xf>
    <xf numFmtId="0" fontId="46" fillId="8" borderId="6" xfId="0" applyFont="1" applyFill="1" applyBorder="1" applyAlignment="1">
      <alignment horizontal="center" vertical="center" wrapText="1"/>
    </xf>
    <xf numFmtId="0" fontId="82" fillId="15" borderId="106" xfId="0" applyFont="1" applyFill="1" applyBorder="1" applyAlignment="1">
      <alignment vertical="center" wrapText="1"/>
    </xf>
    <xf numFmtId="0" fontId="82" fillId="15" borderId="106" xfId="0" applyFont="1" applyFill="1" applyBorder="1" applyAlignment="1">
      <alignment horizontal="center" vertical="center" wrapText="1"/>
    </xf>
    <xf numFmtId="0" fontId="62" fillId="0" borderId="105" xfId="0" applyFont="1" applyFill="1" applyBorder="1" applyAlignment="1">
      <alignment horizontal="center" vertical="center" wrapText="1"/>
    </xf>
    <xf numFmtId="0" fontId="62" fillId="0" borderId="63" xfId="0" applyFont="1" applyFill="1" applyBorder="1" applyAlignment="1">
      <alignment horizontal="center" vertical="center" wrapText="1"/>
    </xf>
    <xf numFmtId="0" fontId="60" fillId="9" borderId="6" xfId="0" applyFont="1" applyFill="1" applyBorder="1" applyAlignment="1">
      <alignment vertical="center"/>
    </xf>
    <xf numFmtId="0" fontId="60" fillId="9" borderId="62" xfId="0" applyFont="1" applyFill="1" applyBorder="1" applyAlignment="1">
      <alignment vertical="center"/>
    </xf>
    <xf numFmtId="0" fontId="56" fillId="0" borderId="1" xfId="0" applyFont="1" applyFill="1" applyBorder="1" applyAlignment="1">
      <alignment horizontal="center" vertical="center"/>
    </xf>
    <xf numFmtId="0" fontId="63" fillId="0" borderId="2" xfId="0" applyFont="1" applyFill="1" applyBorder="1" applyAlignment="1">
      <alignment horizontal="center" vertical="center" wrapText="1"/>
    </xf>
    <xf numFmtId="0" fontId="63" fillId="0" borderId="3" xfId="0" applyFont="1" applyFill="1" applyBorder="1" applyAlignment="1">
      <alignment horizontal="left" vertical="center" wrapText="1"/>
    </xf>
    <xf numFmtId="0" fontId="56" fillId="11" borderId="114" xfId="0" applyFont="1" applyFill="1" applyBorder="1" applyAlignment="1">
      <alignment horizontal="center" vertical="center"/>
    </xf>
    <xf numFmtId="0" fontId="66" fillId="11" borderId="107" xfId="0" applyFont="1" applyFill="1" applyBorder="1" applyAlignment="1">
      <alignment horizontal="left" vertical="center" wrapText="1"/>
    </xf>
    <xf numFmtId="0" fontId="66" fillId="11" borderId="115" xfId="0" applyFont="1" applyFill="1" applyBorder="1" applyAlignment="1">
      <alignment horizontal="left" vertical="center" wrapText="1"/>
    </xf>
    <xf numFmtId="0" fontId="73" fillId="11" borderId="115" xfId="0" applyFont="1" applyFill="1" applyBorder="1" applyAlignment="1">
      <alignment horizontal="center" vertical="center" wrapText="1"/>
    </xf>
    <xf numFmtId="0" fontId="77" fillId="11" borderId="115" xfId="0" applyFont="1" applyFill="1" applyBorder="1" applyAlignment="1">
      <alignment horizontal="center" vertical="center" wrapText="1"/>
    </xf>
    <xf numFmtId="0" fontId="78" fillId="11" borderId="115" xfId="0" applyFont="1" applyFill="1" applyBorder="1" applyAlignment="1">
      <alignment horizontal="center" vertical="center" wrapText="1"/>
    </xf>
    <xf numFmtId="0" fontId="56" fillId="11" borderId="7" xfId="0" applyFont="1" applyFill="1" applyBorder="1" applyAlignment="1">
      <alignment horizontal="center" vertical="center"/>
    </xf>
    <xf numFmtId="0" fontId="73" fillId="11" borderId="8" xfId="0" applyFont="1" applyFill="1" applyBorder="1" applyAlignment="1">
      <alignment horizontal="left" vertical="center" wrapText="1"/>
    </xf>
    <xf numFmtId="0" fontId="73" fillId="11" borderId="9" xfId="0" applyFont="1" applyFill="1" applyBorder="1" applyAlignment="1">
      <alignment horizontal="left" vertical="center" wrapText="1"/>
    </xf>
    <xf numFmtId="0" fontId="66" fillId="11" borderId="9" xfId="0" applyFont="1" applyFill="1" applyBorder="1" applyAlignment="1">
      <alignment horizontal="left" vertical="center" wrapText="1"/>
    </xf>
    <xf numFmtId="0" fontId="66" fillId="11" borderId="9" xfId="0" applyFont="1" applyFill="1" applyBorder="1" applyAlignment="1">
      <alignment horizontal="center" vertical="center" wrapText="1"/>
    </xf>
    <xf numFmtId="0" fontId="77" fillId="11" borderId="9" xfId="0" applyFont="1" applyFill="1" applyBorder="1" applyAlignment="1">
      <alignment horizontal="center" vertical="center" wrapText="1"/>
    </xf>
    <xf numFmtId="0" fontId="78" fillId="11" borderId="9" xfId="0" applyFont="1" applyFill="1" applyBorder="1" applyAlignment="1">
      <alignment horizontal="center" vertical="center" wrapText="1"/>
    </xf>
    <xf numFmtId="0" fontId="61" fillId="0" borderId="111" xfId="0" applyFont="1" applyBorder="1" applyAlignment="1">
      <alignment horizontal="center" vertical="center"/>
    </xf>
    <xf numFmtId="0" fontId="73" fillId="11" borderId="107" xfId="0" applyFont="1" applyFill="1" applyBorder="1" applyAlignment="1">
      <alignment horizontal="left" vertical="center" wrapText="1"/>
    </xf>
    <xf numFmtId="0" fontId="73" fillId="11" borderId="115" xfId="0" applyFont="1" applyFill="1" applyBorder="1" applyAlignment="1">
      <alignment horizontal="left" vertical="center" wrapText="1"/>
    </xf>
    <xf numFmtId="0" fontId="66" fillId="11" borderId="115" xfId="0" applyFont="1" applyFill="1" applyBorder="1" applyAlignment="1">
      <alignment horizontal="center" vertical="center" wrapText="1"/>
    </xf>
    <xf numFmtId="0" fontId="61" fillId="0" borderId="111" xfId="0" applyFont="1" applyBorder="1"/>
    <xf numFmtId="0" fontId="61" fillId="0" borderId="112" xfId="0" applyFont="1" applyBorder="1" applyAlignment="1">
      <alignment horizontal="center" vertical="center"/>
    </xf>
    <xf numFmtId="0" fontId="80" fillId="11" borderId="115" xfId="0" applyFont="1" applyFill="1" applyBorder="1" applyAlignment="1">
      <alignment horizontal="center" vertical="center" wrapText="1"/>
    </xf>
    <xf numFmtId="0" fontId="61" fillId="0" borderId="112" xfId="0" applyFont="1" applyBorder="1"/>
    <xf numFmtId="0" fontId="79" fillId="11" borderId="115" xfId="0" applyFont="1" applyFill="1" applyBorder="1" applyAlignment="1">
      <alignment horizontal="center" vertical="center" wrapText="1"/>
    </xf>
    <xf numFmtId="0" fontId="61" fillId="0" borderId="0" xfId="0" applyFont="1" applyBorder="1"/>
    <xf numFmtId="0" fontId="61" fillId="0" borderId="0" xfId="0" applyFont="1" applyFill="1" applyBorder="1"/>
    <xf numFmtId="0" fontId="66" fillId="11" borderId="115" xfId="0" applyFont="1" applyFill="1" applyBorder="1" applyAlignment="1">
      <alignment vertical="center" wrapText="1"/>
    </xf>
    <xf numFmtId="0" fontId="61" fillId="11" borderId="115" xfId="0" applyFont="1" applyFill="1" applyBorder="1" applyAlignment="1">
      <alignment horizontal="left" vertical="center" wrapText="1"/>
    </xf>
    <xf numFmtId="0" fontId="17" fillId="2" borderId="11" xfId="0" applyFont="1" applyFill="1" applyBorder="1" applyAlignment="1">
      <alignment horizontal="center" vertical="center" wrapText="1"/>
    </xf>
    <xf numFmtId="0" fontId="85" fillId="6" borderId="0" xfId="0" applyFont="1" applyFill="1" applyAlignment="1">
      <alignment horizontal="center"/>
    </xf>
    <xf numFmtId="0" fontId="85" fillId="6" borderId="0" xfId="0" applyFont="1" applyFill="1" applyBorder="1" applyAlignment="1">
      <alignment horizontal="center"/>
    </xf>
    <xf numFmtId="0" fontId="40" fillId="3" borderId="10" xfId="0" applyFont="1" applyFill="1" applyBorder="1" applyAlignment="1" applyProtection="1">
      <alignment horizontal="center" vertical="center" wrapText="1"/>
      <protection locked="0"/>
    </xf>
    <xf numFmtId="0" fontId="47" fillId="6" borderId="0" xfId="0" applyFont="1" applyFill="1" applyAlignment="1">
      <alignment horizontal="center" vertical="center"/>
    </xf>
    <xf numFmtId="49" fontId="21" fillId="0" borderId="10" xfId="0" applyNumberFormat="1" applyFont="1" applyFill="1" applyBorder="1" applyAlignment="1">
      <alignment horizontal="center" vertical="center"/>
    </xf>
    <xf numFmtId="0" fontId="40" fillId="3" borderId="14" xfId="0" applyFont="1" applyFill="1" applyBorder="1" applyAlignment="1" applyProtection="1">
      <alignment horizontal="center" vertical="center" wrapText="1"/>
      <protection locked="0"/>
    </xf>
    <xf numFmtId="0" fontId="32" fillId="0" borderId="0" xfId="0" applyFont="1" applyFill="1" applyAlignment="1">
      <alignment horizontal="center"/>
    </xf>
    <xf numFmtId="0" fontId="32" fillId="0" borderId="0" xfId="0" applyFont="1" applyFill="1" applyAlignment="1">
      <alignment horizontal="left"/>
    </xf>
    <xf numFmtId="0" fontId="48" fillId="3" borderId="12"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protection locked="0"/>
    </xf>
    <xf numFmtId="0" fontId="3" fillId="2" borderId="10" xfId="0" applyFont="1" applyFill="1" applyBorder="1" applyAlignment="1">
      <alignment horizontal="center" vertical="center"/>
    </xf>
    <xf numFmtId="0" fontId="17" fillId="2" borderId="27" xfId="0" applyFont="1" applyFill="1" applyBorder="1" applyAlignment="1">
      <alignment horizontal="center" vertical="center" wrapText="1"/>
    </xf>
    <xf numFmtId="0" fontId="30" fillId="2" borderId="0" xfId="0" applyFont="1" applyFill="1"/>
    <xf numFmtId="0" fontId="17" fillId="2" borderId="10" xfId="0" applyFont="1" applyFill="1" applyBorder="1" applyAlignment="1">
      <alignment horizontal="center" vertical="center"/>
    </xf>
    <xf numFmtId="0" fontId="0" fillId="2" borderId="0" xfId="0" applyFont="1" applyFill="1" applyAlignment="1">
      <alignment vertical="center"/>
    </xf>
    <xf numFmtId="49" fontId="40" fillId="15" borderId="10" xfId="0" applyNumberFormat="1" applyFont="1" applyFill="1" applyBorder="1" applyAlignment="1" applyProtection="1">
      <alignment horizontal="center" vertical="center"/>
      <protection locked="0"/>
    </xf>
    <xf numFmtId="0" fontId="9" fillId="0" borderId="0" xfId="0" applyFont="1" applyFill="1" applyBorder="1" applyAlignment="1">
      <alignment vertical="center"/>
    </xf>
    <xf numFmtId="0" fontId="29"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1" fillId="0" borderId="0" xfId="0" applyFont="1" applyFill="1" applyBorder="1" applyAlignment="1">
      <alignment vertical="center"/>
    </xf>
    <xf numFmtId="0" fontId="0" fillId="6" borderId="122" xfId="0" applyFont="1" applyFill="1" applyBorder="1" applyAlignment="1">
      <alignment vertical="center"/>
    </xf>
    <xf numFmtId="0" fontId="22" fillId="6" borderId="117" xfId="0" applyFont="1" applyFill="1" applyBorder="1" applyAlignment="1">
      <alignment vertical="center"/>
    </xf>
    <xf numFmtId="0" fontId="0" fillId="6" borderId="117" xfId="0" applyFont="1" applyFill="1" applyBorder="1" applyAlignment="1">
      <alignment vertical="center"/>
    </xf>
    <xf numFmtId="0" fontId="0" fillId="6" borderId="117" xfId="0" applyFont="1" applyFill="1" applyBorder="1" applyAlignment="1">
      <alignment horizontal="center" vertical="center"/>
    </xf>
    <xf numFmtId="0" fontId="0" fillId="6" borderId="116" xfId="0" applyFont="1" applyFill="1" applyBorder="1" applyAlignment="1">
      <alignment horizontal="center" vertical="center"/>
    </xf>
    <xf numFmtId="0" fontId="0" fillId="6" borderId="123" xfId="0" applyFont="1" applyFill="1" applyBorder="1" applyAlignment="1">
      <alignment vertical="center"/>
    </xf>
    <xf numFmtId="0" fontId="32" fillId="6" borderId="119" xfId="0" applyFont="1" applyFill="1" applyBorder="1" applyAlignment="1">
      <alignment horizontal="left" vertical="center"/>
    </xf>
    <xf numFmtId="0" fontId="0" fillId="6" borderId="119" xfId="0" applyFont="1" applyFill="1" applyBorder="1" applyAlignment="1">
      <alignment vertical="center"/>
    </xf>
    <xf numFmtId="0" fontId="0" fillId="6" borderId="119" xfId="0" applyFont="1" applyFill="1" applyBorder="1" applyAlignment="1">
      <alignment horizontal="center" vertical="center"/>
    </xf>
    <xf numFmtId="0" fontId="0" fillId="6" borderId="118" xfId="0" applyFont="1" applyFill="1" applyBorder="1" applyAlignment="1">
      <alignment horizontal="center" vertical="center"/>
    </xf>
    <xf numFmtId="0" fontId="0" fillId="6" borderId="124" xfId="0" applyFont="1" applyFill="1" applyBorder="1" applyAlignment="1">
      <alignment vertical="center"/>
    </xf>
    <xf numFmtId="0" fontId="32" fillId="6" borderId="121" xfId="0" applyFont="1" applyFill="1" applyBorder="1" applyAlignment="1">
      <alignment horizontal="left" vertical="center"/>
    </xf>
    <xf numFmtId="0" fontId="0" fillId="6" borderId="121" xfId="0" applyFont="1" applyFill="1" applyBorder="1" applyAlignment="1">
      <alignment vertical="center"/>
    </xf>
    <xf numFmtId="0" fontId="0" fillId="6" borderId="121" xfId="0" applyFont="1" applyFill="1" applyBorder="1" applyAlignment="1">
      <alignment horizontal="center" vertical="center"/>
    </xf>
    <xf numFmtId="0" fontId="0" fillId="6" borderId="120" xfId="0" applyFont="1" applyFill="1" applyBorder="1" applyAlignment="1">
      <alignment horizontal="center" vertical="center"/>
    </xf>
    <xf numFmtId="0" fontId="9" fillId="6" borderId="118" xfId="0" applyFont="1" applyFill="1" applyBorder="1" applyAlignment="1">
      <alignment horizontal="right" vertical="center"/>
    </xf>
    <xf numFmtId="0" fontId="0" fillId="6" borderId="125" xfId="0" applyFont="1" applyFill="1" applyBorder="1" applyAlignment="1">
      <alignment vertical="center"/>
    </xf>
    <xf numFmtId="0" fontId="0" fillId="6" borderId="127" xfId="0" applyFont="1" applyFill="1" applyBorder="1" applyAlignment="1">
      <alignment vertical="center"/>
    </xf>
    <xf numFmtId="0" fontId="0" fillId="6" borderId="127" xfId="0" applyFont="1" applyFill="1" applyBorder="1" applyAlignment="1">
      <alignment horizontal="center" vertical="center"/>
    </xf>
    <xf numFmtId="0" fontId="0" fillId="6" borderId="126" xfId="0" applyFont="1" applyFill="1" applyBorder="1" applyAlignment="1">
      <alignment horizontal="center" vertical="center"/>
    </xf>
    <xf numFmtId="0" fontId="3" fillId="0" borderId="0" xfId="0" applyFont="1" applyFill="1" applyAlignment="1">
      <alignment horizontal="left" vertical="center"/>
    </xf>
    <xf numFmtId="0" fontId="0" fillId="0" borderId="0" xfId="0" applyFill="1" applyAlignment="1">
      <alignment horizontal="left" vertical="center"/>
    </xf>
    <xf numFmtId="0" fontId="17" fillId="2" borderId="11" xfId="0" applyFont="1" applyFill="1" applyBorder="1" applyAlignment="1">
      <alignment horizontal="center" vertical="center" wrapText="1"/>
    </xf>
    <xf numFmtId="0" fontId="9" fillId="2" borderId="10" xfId="0" applyFont="1" applyFill="1" applyBorder="1" applyAlignment="1">
      <alignment horizontal="left" vertical="center" wrapText="1"/>
    </xf>
    <xf numFmtId="0" fontId="19" fillId="0" borderId="0" xfId="0" applyFont="1" applyFill="1" applyBorder="1" applyAlignment="1">
      <alignment horizontal="center" vertical="center"/>
    </xf>
    <xf numFmtId="0" fontId="42" fillId="0" borderId="0" xfId="0" applyFont="1" applyFill="1" applyBorder="1" applyAlignment="1">
      <alignment vertical="center"/>
    </xf>
    <xf numFmtId="0" fontId="38" fillId="0" borderId="0" xfId="0" applyFont="1" applyFill="1" applyBorder="1" applyAlignment="1">
      <alignment vertical="center"/>
    </xf>
    <xf numFmtId="0" fontId="18" fillId="0" borderId="0" xfId="0" applyFont="1" applyFill="1" applyBorder="1" applyAlignment="1">
      <alignment vertical="center"/>
    </xf>
    <xf numFmtId="0" fontId="34" fillId="0" borderId="0" xfId="0" applyFont="1" applyFill="1" applyBorder="1" applyAlignment="1">
      <alignment horizontal="left" vertical="center" wrapText="1"/>
    </xf>
    <xf numFmtId="0" fontId="18" fillId="0" borderId="0" xfId="0" applyFont="1" applyFill="1" applyBorder="1" applyAlignment="1">
      <alignment horizontal="center" vertical="center"/>
    </xf>
    <xf numFmtId="0" fontId="35" fillId="5" borderId="93" xfId="0" applyFont="1" applyFill="1" applyBorder="1" applyAlignment="1">
      <alignment horizontal="left" vertical="center"/>
    </xf>
    <xf numFmtId="0" fontId="42" fillId="5" borderId="93" xfId="0" applyFont="1" applyFill="1" applyBorder="1" applyAlignment="1">
      <alignment vertical="center"/>
    </xf>
    <xf numFmtId="0" fontId="20" fillId="5" borderId="93" xfId="0" applyFont="1" applyFill="1" applyBorder="1" applyAlignment="1">
      <alignment horizontal="left" vertical="center"/>
    </xf>
    <xf numFmtId="0" fontId="32" fillId="6" borderId="128" xfId="0" applyFont="1" applyFill="1" applyBorder="1" applyAlignment="1">
      <alignment vertical="center"/>
    </xf>
    <xf numFmtId="0" fontId="9" fillId="6" borderId="129" xfId="0" applyFont="1" applyFill="1" applyBorder="1" applyAlignment="1">
      <alignment horizontal="center" vertical="center"/>
    </xf>
    <xf numFmtId="0" fontId="9" fillId="6" borderId="129" xfId="0" applyFont="1" applyFill="1" applyBorder="1" applyAlignment="1">
      <alignment horizontal="right" vertical="center"/>
    </xf>
    <xf numFmtId="0" fontId="9" fillId="6" borderId="131" xfId="0" applyFont="1" applyFill="1" applyBorder="1" applyAlignment="1">
      <alignment horizontal="center" vertical="center"/>
    </xf>
    <xf numFmtId="0" fontId="84" fillId="6" borderId="133" xfId="0" applyFont="1" applyFill="1" applyBorder="1" applyAlignment="1">
      <alignment horizontal="left" vertical="center"/>
    </xf>
    <xf numFmtId="0" fontId="0" fillId="6" borderId="133" xfId="0" applyFont="1" applyFill="1" applyBorder="1" applyAlignment="1">
      <alignment vertical="center"/>
    </xf>
    <xf numFmtId="0" fontId="0" fillId="6" borderId="134" xfId="0" applyFont="1" applyFill="1" applyBorder="1" applyAlignment="1">
      <alignment horizontal="center" vertical="center"/>
    </xf>
    <xf numFmtId="0" fontId="9" fillId="6" borderId="0" xfId="0" applyFont="1" applyFill="1" applyBorder="1" applyAlignment="1">
      <alignment horizontal="center" vertical="center"/>
    </xf>
    <xf numFmtId="0" fontId="32" fillId="6" borderId="0" xfId="0" applyFont="1" applyFill="1" applyBorder="1" applyAlignment="1">
      <alignment horizontal="left" vertical="center"/>
    </xf>
    <xf numFmtId="0" fontId="0" fillId="6" borderId="0" xfId="0" applyFont="1" applyFill="1" applyBorder="1" applyAlignment="1">
      <alignment vertical="center"/>
    </xf>
    <xf numFmtId="0" fontId="0" fillId="6" borderId="0" xfId="0" applyFont="1" applyFill="1" applyBorder="1" applyAlignment="1">
      <alignment horizontal="center" vertical="center"/>
    </xf>
    <xf numFmtId="0" fontId="84" fillId="6" borderId="119" xfId="0" applyFont="1" applyFill="1" applyBorder="1" applyAlignment="1">
      <alignment horizontal="left" vertical="center"/>
    </xf>
    <xf numFmtId="0" fontId="9" fillId="6" borderId="120" xfId="0" applyFont="1" applyFill="1" applyBorder="1" applyAlignment="1">
      <alignment horizontal="center" vertical="center"/>
    </xf>
    <xf numFmtId="0" fontId="32" fillId="6" borderId="116" xfId="0" applyFont="1" applyFill="1" applyBorder="1" applyAlignment="1">
      <alignment horizontal="right" vertical="center"/>
    </xf>
    <xf numFmtId="0" fontId="9" fillId="6" borderId="132" xfId="0" quotePrefix="1" applyFont="1" applyFill="1" applyBorder="1" applyAlignment="1">
      <alignment horizontal="right" vertical="center"/>
    </xf>
    <xf numFmtId="0" fontId="22" fillId="6" borderId="122" xfId="0" applyFont="1" applyFill="1" applyBorder="1" applyAlignment="1">
      <alignment vertical="center"/>
    </xf>
    <xf numFmtId="0" fontId="32" fillId="6" borderId="123" xfId="0" applyFont="1" applyFill="1" applyBorder="1" applyAlignment="1">
      <alignment horizontal="left" vertical="center"/>
    </xf>
    <xf numFmtId="0" fontId="32" fillId="6" borderId="124" xfId="0" applyFont="1" applyFill="1" applyBorder="1" applyAlignment="1">
      <alignment horizontal="left" vertical="center"/>
    </xf>
    <xf numFmtId="0" fontId="86" fillId="2" borderId="24" xfId="0" applyFont="1" applyFill="1" applyBorder="1" applyAlignment="1" applyProtection="1">
      <alignment horizontal="left" vertical="center"/>
      <protection locked="0"/>
    </xf>
    <xf numFmtId="0" fontId="86" fillId="2" borderId="0" xfId="0" applyFont="1" applyFill="1" applyBorder="1" applyAlignment="1" applyProtection="1">
      <alignment horizontal="left" vertical="center"/>
      <protection locked="0"/>
    </xf>
    <xf numFmtId="0" fontId="88" fillId="2" borderId="25" xfId="0" applyFont="1" applyFill="1" applyBorder="1" applyAlignment="1" applyProtection="1">
      <alignment horizontal="center" vertical="center" wrapText="1"/>
      <protection locked="0"/>
    </xf>
    <xf numFmtId="0" fontId="0" fillId="0" borderId="0" xfId="0" applyAlignment="1">
      <alignment horizontal="center"/>
    </xf>
    <xf numFmtId="0" fontId="0" fillId="0" borderId="0" xfId="0" applyAlignment="1">
      <alignment horizontal="left" vertical="center"/>
    </xf>
    <xf numFmtId="0" fontId="0" fillId="0" borderId="0" xfId="0" applyAlignment="1">
      <alignment vertical="center"/>
    </xf>
    <xf numFmtId="0" fontId="0" fillId="0" borderId="0" xfId="0" applyBorder="1" applyAlignment="1">
      <alignment vertical="center"/>
    </xf>
    <xf numFmtId="0" fontId="0" fillId="0" borderId="0" xfId="0" applyFont="1" applyBorder="1" applyAlignment="1">
      <alignment vertical="center"/>
    </xf>
    <xf numFmtId="0" fontId="64" fillId="0" borderId="93" xfId="0" applyNumberFormat="1" applyFont="1" applyBorder="1" applyAlignment="1">
      <alignment horizontal="center"/>
    </xf>
    <xf numFmtId="0" fontId="92" fillId="11" borderId="6" xfId="0" applyFont="1" applyFill="1" applyBorder="1" applyAlignment="1">
      <alignment horizontal="left" vertical="center" wrapText="1"/>
    </xf>
    <xf numFmtId="0" fontId="93" fillId="11" borderId="6" xfId="0" applyFont="1" applyFill="1" applyBorder="1" applyAlignment="1">
      <alignment horizontal="center" vertical="center" wrapText="1"/>
    </xf>
    <xf numFmtId="0" fontId="25" fillId="3" borderId="10" xfId="0" applyFont="1" applyFill="1" applyBorder="1" applyAlignment="1" applyProtection="1">
      <alignment vertical="center"/>
    </xf>
    <xf numFmtId="0" fontId="25" fillId="3" borderId="10" xfId="0" applyFont="1" applyFill="1" applyBorder="1" applyAlignment="1" applyProtection="1">
      <alignment horizontal="left" vertical="center" shrinkToFit="1"/>
    </xf>
    <xf numFmtId="0" fontId="32" fillId="0" borderId="42" xfId="0" applyFont="1" applyFill="1" applyBorder="1" applyAlignment="1">
      <alignment horizontal="left" vertical="center" shrinkToFit="1"/>
    </xf>
    <xf numFmtId="0" fontId="32" fillId="0" borderId="40" xfId="0" applyFont="1" applyFill="1" applyBorder="1" applyAlignment="1">
      <alignment horizontal="left" vertical="center" shrinkToFit="1"/>
    </xf>
    <xf numFmtId="0" fontId="22" fillId="2" borderId="16" xfId="0" quotePrefix="1" applyFont="1" applyFill="1" applyBorder="1" applyAlignment="1">
      <alignment horizontal="center" vertical="center"/>
    </xf>
    <xf numFmtId="44" fontId="42" fillId="0" borderId="0" xfId="2" applyFont="1" applyFill="1" applyAlignment="1">
      <alignment vertical="center"/>
    </xf>
    <xf numFmtId="0" fontId="60" fillId="0" borderId="0" xfId="0" applyFont="1" applyFill="1" applyBorder="1" applyAlignment="1">
      <alignment horizontal="center" vertical="center"/>
    </xf>
    <xf numFmtId="14" fontId="30" fillId="0" borderId="0" xfId="0" applyNumberFormat="1" applyFont="1" applyFill="1" applyBorder="1" applyAlignment="1">
      <alignment horizontal="center" vertical="center"/>
    </xf>
    <xf numFmtId="165" fontId="32" fillId="0" borderId="0" xfId="0" applyNumberFormat="1" applyFont="1" applyFill="1" applyBorder="1" applyAlignment="1">
      <alignment horizontal="center" vertical="center"/>
    </xf>
    <xf numFmtId="165" fontId="62" fillId="5" borderId="135" xfId="2" applyNumberFormat="1" applyFont="1" applyFill="1" applyBorder="1" applyAlignment="1">
      <alignment horizontal="center" vertical="center"/>
    </xf>
    <xf numFmtId="0" fontId="61" fillId="8" borderId="135" xfId="0" applyFont="1" applyFill="1" applyBorder="1" applyAlignment="1">
      <alignment vertical="center"/>
    </xf>
    <xf numFmtId="0" fontId="63" fillId="15" borderId="135" xfId="0" applyNumberFormat="1" applyFont="1" applyFill="1" applyBorder="1" applyAlignment="1">
      <alignment horizontal="center" vertical="center"/>
    </xf>
    <xf numFmtId="0" fontId="56" fillId="15" borderId="135" xfId="0" applyFont="1" applyFill="1" applyBorder="1" applyAlignment="1">
      <alignment vertical="center"/>
    </xf>
    <xf numFmtId="0" fontId="56" fillId="15" borderId="135" xfId="0" applyFont="1" applyFill="1" applyBorder="1" applyAlignment="1">
      <alignment horizontal="center" vertical="center"/>
    </xf>
    <xf numFmtId="0" fontId="60" fillId="0" borderId="136" xfId="0" applyFont="1" applyFill="1" applyBorder="1" applyAlignment="1">
      <alignment horizontal="center" vertical="center"/>
    </xf>
    <xf numFmtId="0" fontId="1" fillId="8" borderId="135" xfId="0" applyNumberFormat="1" applyFont="1" applyFill="1" applyBorder="1" applyAlignment="1">
      <alignment horizontal="center" vertical="center"/>
    </xf>
    <xf numFmtId="0" fontId="1" fillId="8" borderId="135" xfId="0" applyFont="1" applyFill="1" applyBorder="1" applyAlignment="1">
      <alignment horizontal="center" vertical="center"/>
    </xf>
    <xf numFmtId="14" fontId="30" fillId="8" borderId="135" xfId="0" applyNumberFormat="1" applyFont="1" applyFill="1" applyBorder="1" applyAlignment="1">
      <alignment horizontal="center" vertical="center"/>
    </xf>
    <xf numFmtId="0" fontId="94" fillId="15" borderId="135" xfId="0" applyFont="1" applyFill="1" applyBorder="1" applyAlignment="1">
      <alignment horizontal="center" vertical="center"/>
    </xf>
    <xf numFmtId="0" fontId="0" fillId="0" borderId="138" xfId="0" applyBorder="1" applyAlignment="1">
      <alignment vertical="center"/>
    </xf>
    <xf numFmtId="0" fontId="63" fillId="0" borderId="0" xfId="0" applyFont="1" applyAlignment="1">
      <alignment horizontal="center" vertical="center"/>
    </xf>
    <xf numFmtId="0" fontId="32" fillId="6" borderId="119" xfId="0" applyFont="1" applyFill="1" applyBorder="1" applyAlignment="1">
      <alignment vertical="center"/>
    </xf>
    <xf numFmtId="0" fontId="90" fillId="6" borderId="129" xfId="0" applyFont="1" applyFill="1" applyBorder="1" applyAlignment="1">
      <alignment horizontal="right" vertical="center"/>
    </xf>
    <xf numFmtId="0" fontId="90" fillId="6" borderId="130" xfId="0" applyFont="1" applyFill="1" applyBorder="1" applyAlignment="1">
      <alignment horizontal="right" vertical="center"/>
    </xf>
    <xf numFmtId="0" fontId="96" fillId="6" borderId="119" xfId="0" applyFont="1" applyFill="1" applyBorder="1" applyAlignment="1">
      <alignment horizontal="left" vertical="center"/>
    </xf>
    <xf numFmtId="0" fontId="96" fillId="6" borderId="127" xfId="0" applyFont="1" applyFill="1" applyBorder="1" applyAlignment="1">
      <alignment horizontal="left" vertical="center"/>
    </xf>
    <xf numFmtId="0" fontId="66" fillId="0" borderId="0" xfId="0" applyFont="1" applyAlignment="1">
      <alignment vertical="center"/>
    </xf>
    <xf numFmtId="0" fontId="1" fillId="5" borderId="139" xfId="0" applyFont="1" applyFill="1" applyBorder="1" applyAlignment="1">
      <alignment vertical="center"/>
    </xf>
    <xf numFmtId="0" fontId="0" fillId="5" borderId="46" xfId="0" applyFill="1" applyBorder="1" applyAlignment="1">
      <alignment horizontal="center"/>
    </xf>
    <xf numFmtId="0" fontId="0" fillId="5" borderId="46" xfId="0" applyFill="1" applyBorder="1"/>
    <xf numFmtId="0" fontId="0" fillId="5" borderId="140" xfId="0" applyFill="1" applyBorder="1"/>
    <xf numFmtId="0" fontId="97" fillId="5" borderId="141" xfId="0" applyFont="1" applyFill="1" applyBorder="1" applyAlignment="1">
      <alignment vertical="center"/>
    </xf>
    <xf numFmtId="0" fontId="97" fillId="5" borderId="0" xfId="0" applyFont="1" applyFill="1" applyBorder="1" applyAlignment="1">
      <alignment horizontal="center"/>
    </xf>
    <xf numFmtId="0" fontId="97" fillId="5" borderId="0" xfId="0" applyFont="1" applyFill="1" applyBorder="1"/>
    <xf numFmtId="0" fontId="97" fillId="5" borderId="142" xfId="0" applyFont="1" applyFill="1" applyBorder="1"/>
    <xf numFmtId="0" fontId="97" fillId="5" borderId="141" xfId="0" applyFont="1" applyFill="1" applyBorder="1"/>
    <xf numFmtId="14" fontId="97" fillId="5" borderId="0" xfId="0" applyNumberFormat="1" applyFont="1" applyFill="1" applyBorder="1" applyAlignment="1">
      <alignment horizontal="left"/>
    </xf>
    <xf numFmtId="0" fontId="97" fillId="5" borderId="0" xfId="0" applyFont="1" applyFill="1" applyBorder="1" applyAlignment="1">
      <alignment horizontal="left"/>
    </xf>
    <xf numFmtId="0" fontId="0" fillId="5" borderId="143" xfId="0" applyFill="1" applyBorder="1"/>
    <xf numFmtId="0" fontId="0" fillId="5" borderId="32" xfId="0" applyFill="1" applyBorder="1"/>
    <xf numFmtId="0" fontId="0" fillId="5" borderId="144" xfId="0" applyFill="1" applyBorder="1"/>
    <xf numFmtId="0" fontId="0" fillId="5" borderId="32" xfId="0" applyFill="1" applyBorder="1" applyAlignment="1">
      <alignment horizontal="left"/>
    </xf>
    <xf numFmtId="0" fontId="89" fillId="8" borderId="135" xfId="0" applyFont="1" applyFill="1" applyBorder="1" applyAlignment="1" applyProtection="1">
      <alignment horizontal="center" vertical="center"/>
      <protection locked="0"/>
    </xf>
    <xf numFmtId="49" fontId="89" fillId="8" borderId="135" xfId="0" applyNumberFormat="1" applyFont="1" applyFill="1" applyBorder="1" applyAlignment="1" applyProtection="1">
      <alignment horizontal="left" vertical="center" shrinkToFit="1"/>
      <protection locked="0"/>
    </xf>
    <xf numFmtId="165" fontId="90" fillId="15" borderId="135" xfId="0" applyNumberFormat="1" applyFont="1" applyFill="1" applyBorder="1" applyAlignment="1" applyProtection="1">
      <alignment horizontal="center" vertical="center"/>
      <protection locked="0"/>
    </xf>
    <xf numFmtId="0" fontId="45" fillId="8" borderId="135" xfId="0" applyFont="1" applyFill="1" applyBorder="1" applyAlignment="1" applyProtection="1">
      <alignment horizontal="left" vertical="center" shrinkToFit="1"/>
      <protection locked="0"/>
    </xf>
    <xf numFmtId="0" fontId="67" fillId="0" borderId="0" xfId="0" applyFont="1" applyBorder="1" applyAlignment="1">
      <alignment vertical="center"/>
    </xf>
    <xf numFmtId="0" fontId="67" fillId="0" borderId="0" xfId="0" applyFont="1" applyAlignment="1">
      <alignment horizontal="left" vertical="center"/>
    </xf>
    <xf numFmtId="0" fontId="67" fillId="0" borderId="0" xfId="0" applyFont="1" applyAlignment="1">
      <alignment vertical="center"/>
    </xf>
    <xf numFmtId="0" fontId="63" fillId="0" borderId="0" xfId="0" applyFont="1" applyAlignment="1">
      <alignment horizontal="center"/>
    </xf>
    <xf numFmtId="0" fontId="67" fillId="0" borderId="0" xfId="0" applyFont="1" applyAlignment="1">
      <alignment horizontal="left"/>
    </xf>
    <xf numFmtId="0" fontId="98" fillId="0" borderId="0" xfId="0" applyFont="1"/>
    <xf numFmtId="0" fontId="67" fillId="0" borderId="0" xfId="0" applyFont="1"/>
    <xf numFmtId="0" fontId="9" fillId="3" borderId="82" xfId="0" applyFont="1" applyFill="1" applyBorder="1" applyAlignment="1">
      <alignment horizontal="center" vertical="center"/>
    </xf>
    <xf numFmtId="0" fontId="44" fillId="15" borderId="93" xfId="0" applyFont="1" applyFill="1" applyBorder="1" applyAlignment="1" applyProtection="1">
      <alignment horizontal="center" vertical="center"/>
      <protection locked="0"/>
    </xf>
    <xf numFmtId="0" fontId="32" fillId="3" borderId="26" xfId="0" applyFont="1" applyFill="1" applyBorder="1" applyAlignment="1">
      <alignment horizontal="center" vertical="center"/>
    </xf>
    <xf numFmtId="0" fontId="32" fillId="3" borderId="92" xfId="0" applyFont="1" applyFill="1" applyBorder="1" applyAlignment="1">
      <alignment horizontal="center" vertical="center"/>
    </xf>
    <xf numFmtId="0" fontId="32" fillId="3" borderId="89"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35" xfId="0" applyFont="1" applyFill="1" applyBorder="1" applyAlignment="1">
      <alignment horizontal="center" vertical="center"/>
    </xf>
    <xf numFmtId="0" fontId="3" fillId="3" borderId="58" xfId="0" applyFont="1" applyFill="1" applyBorder="1" applyAlignment="1">
      <alignment horizontal="center" vertical="center"/>
    </xf>
    <xf numFmtId="0" fontId="3" fillId="3" borderId="92" xfId="0" applyFont="1" applyFill="1" applyBorder="1" applyAlignment="1">
      <alignment horizontal="center" vertical="center"/>
    </xf>
    <xf numFmtId="0" fontId="9" fillId="0" borderId="59" xfId="0" applyFont="1" applyFill="1" applyBorder="1" applyAlignment="1">
      <alignment horizontal="center" vertical="center"/>
    </xf>
    <xf numFmtId="0" fontId="9" fillId="0" borderId="55" xfId="0" applyFont="1" applyFill="1" applyBorder="1" applyAlignment="1">
      <alignment horizontal="center" vertical="center"/>
    </xf>
    <xf numFmtId="0" fontId="9" fillId="0" borderId="48" xfId="0" applyFont="1" applyFill="1" applyBorder="1" applyAlignment="1">
      <alignment vertical="center"/>
    </xf>
    <xf numFmtId="0" fontId="9" fillId="0" borderId="0" xfId="0" applyFont="1" applyFill="1" applyAlignment="1">
      <alignment vertical="center"/>
    </xf>
    <xf numFmtId="0" fontId="9" fillId="0" borderId="36"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7"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9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50" xfId="0" applyFont="1" applyFill="1" applyBorder="1" applyAlignment="1">
      <alignment vertical="center"/>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91" xfId="0" applyFont="1" applyFill="1" applyBorder="1" applyAlignment="1">
      <alignment horizontal="center" vertical="center"/>
    </xf>
    <xf numFmtId="0" fontId="9" fillId="3" borderId="60" xfId="0" applyFont="1" applyFill="1" applyBorder="1" applyAlignment="1">
      <alignment horizontal="center" vertical="center"/>
    </xf>
    <xf numFmtId="0" fontId="9" fillId="3" borderId="56" xfId="0" applyFont="1" applyFill="1" applyBorder="1" applyAlignment="1">
      <alignment horizontal="center" vertical="center"/>
    </xf>
    <xf numFmtId="0" fontId="27" fillId="0" borderId="0" xfId="0" applyFont="1" applyFill="1" applyAlignment="1">
      <alignment horizontal="left" vertical="center"/>
    </xf>
    <xf numFmtId="0" fontId="56" fillId="15" borderId="137" xfId="0" applyFont="1" applyFill="1" applyBorder="1" applyAlignment="1">
      <alignment horizontal="center" vertical="center"/>
    </xf>
    <xf numFmtId="0" fontId="32" fillId="0" borderId="145" xfId="0" applyFont="1" applyFill="1" applyBorder="1" applyAlignment="1">
      <alignment horizontal="center" vertical="center"/>
    </xf>
    <xf numFmtId="0" fontId="9" fillId="0" borderId="146" xfId="0" applyFont="1" applyFill="1" applyBorder="1" applyAlignment="1">
      <alignment horizontal="center" vertical="center"/>
    </xf>
    <xf numFmtId="0" fontId="9" fillId="0" borderId="147" xfId="0" applyFont="1" applyFill="1" applyBorder="1" applyAlignment="1">
      <alignment horizontal="center" vertical="center"/>
    </xf>
    <xf numFmtId="0" fontId="89" fillId="8" borderId="135" xfId="0" applyFont="1" applyFill="1" applyBorder="1" applyAlignment="1" applyProtection="1">
      <alignment horizontal="left" vertical="center"/>
      <protection locked="0"/>
    </xf>
    <xf numFmtId="0" fontId="64" fillId="5" borderId="135" xfId="0" applyNumberFormat="1" applyFont="1" applyFill="1" applyBorder="1" applyAlignment="1">
      <alignment horizontal="center" vertical="center"/>
    </xf>
    <xf numFmtId="0" fontId="64" fillId="5" borderId="135" xfId="2" applyNumberFormat="1" applyFont="1" applyFill="1" applyBorder="1" applyAlignment="1">
      <alignment horizontal="center" vertical="center"/>
    </xf>
    <xf numFmtId="0" fontId="44" fillId="15" borderId="93" xfId="0" applyFont="1" applyFill="1" applyBorder="1" applyAlignment="1" applyProtection="1">
      <alignment horizontal="center" vertical="center"/>
    </xf>
    <xf numFmtId="0" fontId="25" fillId="15" borderId="10" xfId="0" applyFont="1" applyFill="1" applyBorder="1" applyAlignment="1" applyProtection="1">
      <alignment horizontal="center" vertical="center"/>
    </xf>
    <xf numFmtId="0" fontId="16" fillId="3" borderId="10" xfId="0" applyFont="1" applyFill="1" applyBorder="1" applyAlignment="1">
      <alignment horizontal="center" vertical="center"/>
    </xf>
    <xf numFmtId="0" fontId="86" fillId="15" borderId="10" xfId="0" applyFont="1" applyFill="1" applyBorder="1" applyAlignment="1" applyProtection="1">
      <alignment horizontal="center" vertical="center"/>
      <protection locked="0"/>
    </xf>
    <xf numFmtId="0" fontId="32" fillId="0" borderId="41" xfId="0" applyFont="1" applyFill="1" applyBorder="1" applyAlignment="1">
      <alignment horizontal="center" vertical="center"/>
    </xf>
    <xf numFmtId="0" fontId="32" fillId="0" borderId="42"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61" xfId="0" applyFont="1" applyFill="1" applyBorder="1" applyAlignment="1">
      <alignment horizontal="center" vertical="center"/>
    </xf>
    <xf numFmtId="0" fontId="32" fillId="0" borderId="57" xfId="0" applyFont="1" applyFill="1" applyBorder="1" applyAlignment="1">
      <alignment horizontal="center" vertical="center"/>
    </xf>
    <xf numFmtId="0" fontId="54" fillId="0" borderId="26" xfId="0" applyFont="1" applyFill="1" applyBorder="1" applyAlignment="1">
      <alignment horizontal="center" vertical="center"/>
    </xf>
    <xf numFmtId="0" fontId="54" fillId="0" borderId="89" xfId="0" applyFont="1" applyFill="1" applyBorder="1" applyAlignment="1">
      <alignment horizontal="center" vertical="center"/>
    </xf>
    <xf numFmtId="0" fontId="0" fillId="0" borderId="0" xfId="0" applyFill="1" applyAlignment="1">
      <alignment vertical="center"/>
    </xf>
    <xf numFmtId="0" fontId="0" fillId="0" borderId="0" xfId="0" applyFill="1" applyAlignment="1">
      <alignment horizontal="center" vertical="center"/>
    </xf>
    <xf numFmtId="0" fontId="32" fillId="0" borderId="41" xfId="0" applyFont="1" applyFill="1" applyBorder="1" applyAlignment="1">
      <alignment horizontal="center" vertical="center"/>
    </xf>
    <xf numFmtId="0" fontId="0" fillId="0" borderId="93" xfId="0" applyFill="1" applyBorder="1" applyAlignment="1">
      <alignment horizontal="center" vertical="center"/>
    </xf>
    <xf numFmtId="0" fontId="1" fillId="13" borderId="93" xfId="0" applyFont="1" applyFill="1" applyBorder="1" applyAlignment="1">
      <alignment horizontal="center" vertical="center"/>
    </xf>
    <xf numFmtId="0" fontId="1" fillId="13" borderId="97" xfId="0" applyFont="1" applyFill="1" applyBorder="1" applyAlignment="1">
      <alignment horizontal="center" vertical="center"/>
    </xf>
    <xf numFmtId="0" fontId="0" fillId="0" borderId="97" xfId="0" applyFill="1" applyBorder="1" applyAlignment="1">
      <alignment horizontal="center" vertical="center"/>
    </xf>
    <xf numFmtId="0" fontId="0" fillId="0" borderId="102" xfId="0" applyFill="1" applyBorder="1" applyAlignment="1">
      <alignment horizontal="center" vertical="center"/>
    </xf>
    <xf numFmtId="2" fontId="0" fillId="0" borderId="93" xfId="0" applyNumberFormat="1" applyFill="1" applyBorder="1" applyAlignment="1">
      <alignment horizontal="center" vertical="center"/>
    </xf>
    <xf numFmtId="2" fontId="0" fillId="0" borderId="96" xfId="0" applyNumberFormat="1" applyFill="1" applyBorder="1" applyAlignment="1">
      <alignment horizontal="center" vertical="center"/>
    </xf>
    <xf numFmtId="2" fontId="0" fillId="0" borderId="97" xfId="0" applyNumberFormat="1" applyFill="1" applyBorder="1" applyAlignment="1">
      <alignment horizontal="center" vertical="center"/>
    </xf>
    <xf numFmtId="2" fontId="0" fillId="0" borderId="99" xfId="0" applyNumberFormat="1" applyFill="1" applyBorder="1" applyAlignment="1">
      <alignment horizontal="center" vertical="center"/>
    </xf>
    <xf numFmtId="0" fontId="0" fillId="5" borderId="93" xfId="0" quotePrefix="1" applyFill="1" applyBorder="1" applyAlignment="1">
      <alignment horizontal="center" vertical="center"/>
    </xf>
    <xf numFmtId="2" fontId="0" fillId="5" borderId="93" xfId="0" applyNumberFormat="1" applyFill="1" applyBorder="1" applyAlignment="1">
      <alignment horizontal="center" vertical="center"/>
    </xf>
    <xf numFmtId="0" fontId="0" fillId="5" borderId="93" xfId="0" applyFill="1" applyBorder="1" applyAlignment="1">
      <alignment horizontal="center" vertical="center"/>
    </xf>
    <xf numFmtId="2" fontId="1" fillId="0" borderId="93" xfId="0" applyNumberFormat="1" applyFont="1" applyFill="1" applyBorder="1" applyAlignment="1">
      <alignment horizontal="center" vertical="center"/>
    </xf>
    <xf numFmtId="0" fontId="0" fillId="5" borderId="96" xfId="0" quotePrefix="1" applyFill="1" applyBorder="1" applyAlignment="1">
      <alignment horizontal="center" vertical="center"/>
    </xf>
    <xf numFmtId="0" fontId="0" fillId="5" borderId="97" xfId="0" quotePrefix="1" applyFill="1" applyBorder="1" applyAlignment="1">
      <alignment horizontal="center" vertical="center"/>
    </xf>
    <xf numFmtId="2" fontId="0" fillId="5" borderId="97" xfId="0" applyNumberFormat="1" applyFill="1" applyBorder="1" applyAlignment="1">
      <alignment horizontal="center" vertical="center"/>
    </xf>
    <xf numFmtId="0" fontId="0" fillId="5" borderId="97" xfId="0" applyFill="1" applyBorder="1" applyAlignment="1">
      <alignment horizontal="center" vertical="center"/>
    </xf>
    <xf numFmtId="2" fontId="1" fillId="0" borderId="97" xfId="0" applyNumberFormat="1" applyFont="1" applyFill="1" applyBorder="1" applyAlignment="1">
      <alignment horizontal="center" vertical="center"/>
    </xf>
    <xf numFmtId="2" fontId="0" fillId="0" borderId="98" xfId="0" applyNumberFormat="1" applyFill="1" applyBorder="1" applyAlignment="1">
      <alignment horizontal="center" vertical="center"/>
    </xf>
    <xf numFmtId="2" fontId="0" fillId="0" borderId="100" xfId="0" applyNumberFormat="1" applyFill="1" applyBorder="1" applyAlignment="1">
      <alignment horizontal="center" vertical="center"/>
    </xf>
    <xf numFmtId="2" fontId="0" fillId="0" borderId="102" xfId="0" applyNumberFormat="1" applyFill="1" applyBorder="1" applyAlignment="1">
      <alignment horizontal="center" vertical="center"/>
    </xf>
    <xf numFmtId="2" fontId="1" fillId="0" borderId="102" xfId="0" applyNumberFormat="1" applyFont="1" applyFill="1" applyBorder="1" applyAlignment="1">
      <alignment horizontal="center" vertical="center"/>
    </xf>
    <xf numFmtId="2" fontId="0" fillId="5" borderId="102" xfId="0" applyNumberFormat="1" applyFill="1" applyBorder="1" applyAlignment="1">
      <alignment horizontal="center" vertical="center"/>
    </xf>
    <xf numFmtId="2" fontId="0" fillId="0" borderId="103" xfId="0" applyNumberFormat="1" applyFill="1" applyBorder="1" applyAlignment="1">
      <alignment horizontal="center" vertical="center"/>
    </xf>
    <xf numFmtId="0" fontId="0" fillId="5" borderId="99" xfId="0" quotePrefix="1" applyFill="1" applyBorder="1" applyAlignment="1">
      <alignment horizontal="center" vertical="center"/>
    </xf>
    <xf numFmtId="0" fontId="0" fillId="5" borderId="101" xfId="0" quotePrefix="1" applyFill="1" applyBorder="1" applyAlignment="1">
      <alignment horizontal="center" vertical="center"/>
    </xf>
    <xf numFmtId="0" fontId="0" fillId="5" borderId="102" xfId="0" quotePrefix="1" applyFill="1" applyBorder="1" applyAlignment="1">
      <alignment horizontal="center" vertical="center"/>
    </xf>
    <xf numFmtId="0" fontId="0" fillId="5" borderId="102" xfId="0" applyFill="1" applyBorder="1" applyAlignment="1">
      <alignment horizontal="center" vertical="center"/>
    </xf>
    <xf numFmtId="2" fontId="1" fillId="0" borderId="98" xfId="0" applyNumberFormat="1" applyFont="1" applyFill="1" applyBorder="1" applyAlignment="1">
      <alignment horizontal="center" vertical="center"/>
    </xf>
    <xf numFmtId="2" fontId="1" fillId="0" borderId="100"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0" borderId="0" xfId="0" applyFont="1" applyFill="1" applyAlignment="1">
      <alignment horizontal="left" vertical="center"/>
    </xf>
    <xf numFmtId="0" fontId="0" fillId="0" borderId="0" xfId="0" applyFill="1" applyAlignment="1">
      <alignment horizontal="left" vertical="center"/>
    </xf>
    <xf numFmtId="0" fontId="32" fillId="0" borderId="42" xfId="0" applyFont="1" applyFill="1" applyBorder="1" applyAlignment="1">
      <alignment horizontal="left" vertical="center" shrinkToFit="1"/>
    </xf>
    <xf numFmtId="1" fontId="45" fillId="12" borderId="10" xfId="0" applyNumberFormat="1" applyFont="1" applyFill="1" applyBorder="1" applyAlignment="1" applyProtection="1">
      <alignment horizontal="center" vertical="center" wrapText="1"/>
      <protection locked="0"/>
    </xf>
    <xf numFmtId="2" fontId="0" fillId="0" borderId="101" xfId="0" applyNumberFormat="1" applyFill="1" applyBorder="1" applyAlignment="1">
      <alignment horizontal="center" vertical="center"/>
    </xf>
    <xf numFmtId="0" fontId="1" fillId="13" borderId="102" xfId="0" applyFont="1" applyFill="1" applyBorder="1" applyAlignment="1">
      <alignment horizontal="center" vertical="center"/>
    </xf>
    <xf numFmtId="2" fontId="1" fillId="0" borderId="103" xfId="0" applyNumberFormat="1" applyFont="1" applyFill="1" applyBorder="1" applyAlignment="1">
      <alignment horizontal="center" vertical="center"/>
    </xf>
    <xf numFmtId="0" fontId="61" fillId="8" borderId="135" xfId="0" applyFont="1" applyFill="1" applyBorder="1" applyAlignment="1">
      <alignment horizontal="center" vertical="center"/>
    </xf>
    <xf numFmtId="165" fontId="32" fillId="8" borderId="135" xfId="0" applyNumberFormat="1" applyFont="1" applyFill="1" applyBorder="1" applyAlignment="1">
      <alignment horizontal="center" vertical="center"/>
    </xf>
    <xf numFmtId="0" fontId="59" fillId="14" borderId="0" xfId="0" applyFont="1" applyFill="1" applyAlignment="1">
      <alignment horizontal="center" vertical="center"/>
    </xf>
    <xf numFmtId="0" fontId="58" fillId="14" borderId="0" xfId="0" applyFont="1" applyFill="1" applyBorder="1" applyAlignment="1">
      <alignment horizontal="center" vertical="center" wrapText="1"/>
    </xf>
    <xf numFmtId="0" fontId="60" fillId="14" borderId="0" xfId="0" applyFont="1" applyFill="1" applyBorder="1" applyAlignment="1">
      <alignment horizontal="center" vertical="center"/>
    </xf>
    <xf numFmtId="0" fontId="73" fillId="8" borderId="135" xfId="0" applyFont="1" applyFill="1" applyBorder="1" applyAlignment="1">
      <alignment horizontal="left" vertical="center" wrapText="1"/>
    </xf>
    <xf numFmtId="0" fontId="56" fillId="15" borderId="137" xfId="0" applyFont="1" applyFill="1" applyBorder="1" applyAlignment="1">
      <alignment horizontal="center" vertical="center"/>
    </xf>
    <xf numFmtId="0" fontId="56" fillId="0" borderId="137" xfId="0" applyFont="1" applyBorder="1" applyAlignment="1">
      <alignment horizontal="center" vertical="center"/>
    </xf>
    <xf numFmtId="0" fontId="67" fillId="5" borderId="137" xfId="0" applyFont="1" applyFill="1" applyBorder="1" applyAlignment="1">
      <alignment horizontal="left" vertical="center" wrapText="1"/>
    </xf>
    <xf numFmtId="0" fontId="56" fillId="5" borderId="137" xfId="0" applyFont="1" applyFill="1" applyBorder="1" applyAlignment="1">
      <alignment horizontal="center" vertical="center"/>
    </xf>
    <xf numFmtId="0" fontId="67" fillId="0" borderId="137" xfId="0" applyFont="1" applyBorder="1" applyAlignment="1">
      <alignment horizontal="left" vertical="center" wrapText="1"/>
    </xf>
    <xf numFmtId="0" fontId="60" fillId="14" borderId="62" xfId="0" applyFont="1" applyFill="1" applyBorder="1" applyAlignment="1">
      <alignment horizontal="center" vertical="center" wrapText="1"/>
    </xf>
    <xf numFmtId="0" fontId="66" fillId="8" borderId="6" xfId="0" applyFont="1" applyFill="1" applyBorder="1" applyAlignment="1">
      <alignment horizontal="left" vertical="center" wrapText="1"/>
    </xf>
    <xf numFmtId="0" fontId="66" fillId="8" borderId="62" xfId="0" applyFont="1" applyFill="1" applyBorder="1" applyAlignment="1">
      <alignment horizontal="left" vertical="center" wrapText="1"/>
    </xf>
    <xf numFmtId="0" fontId="66" fillId="8" borderId="4" xfId="0" applyFont="1" applyFill="1" applyBorder="1" applyAlignment="1">
      <alignment horizontal="left" vertical="center" wrapText="1"/>
    </xf>
    <xf numFmtId="0" fontId="75" fillId="8" borderId="7" xfId="0" applyFont="1" applyFill="1" applyBorder="1" applyAlignment="1">
      <alignment horizontal="center" vertical="center"/>
    </xf>
    <xf numFmtId="0" fontId="75" fillId="8" borderId="1" xfId="0" applyFont="1" applyFill="1" applyBorder="1" applyAlignment="1">
      <alignment horizontal="center" vertical="center"/>
    </xf>
    <xf numFmtId="0" fontId="56" fillId="8" borderId="7" xfId="0" applyFont="1" applyFill="1" applyBorder="1" applyAlignment="1">
      <alignment horizontal="center" vertical="center"/>
    </xf>
    <xf numFmtId="0" fontId="56" fillId="8" borderId="1" xfId="0" applyFont="1" applyFill="1" applyBorder="1" applyAlignment="1">
      <alignment horizontal="center" vertical="center"/>
    </xf>
    <xf numFmtId="0" fontId="76" fillId="8" borderId="6" xfId="0" applyFont="1" applyFill="1" applyBorder="1" applyAlignment="1">
      <alignment horizontal="center" vertical="center" wrapText="1"/>
    </xf>
    <xf numFmtId="0" fontId="76" fillId="8" borderId="62" xfId="0" applyFont="1" applyFill="1" applyBorder="1" applyAlignment="1">
      <alignment horizontal="center" vertical="center" wrapText="1"/>
    </xf>
    <xf numFmtId="0" fontId="75" fillId="8" borderId="8" xfId="0" applyFont="1" applyFill="1" applyBorder="1" applyAlignment="1">
      <alignment horizontal="left" vertical="center" wrapText="1"/>
    </xf>
    <xf numFmtId="0" fontId="75" fillId="8" borderId="2" xfId="0" applyFont="1" applyFill="1" applyBorder="1" applyAlignment="1">
      <alignment horizontal="left" vertical="center" wrapText="1"/>
    </xf>
    <xf numFmtId="0" fontId="76" fillId="8" borderId="8" xfId="0" applyFont="1" applyFill="1" applyBorder="1" applyAlignment="1">
      <alignment horizontal="left" vertical="center" wrapText="1"/>
    </xf>
    <xf numFmtId="0" fontId="76" fillId="8" borderId="2" xfId="0" applyFont="1" applyFill="1" applyBorder="1" applyAlignment="1">
      <alignment horizontal="left" vertical="center" wrapText="1"/>
    </xf>
    <xf numFmtId="0" fontId="62" fillId="8" borderId="8" xfId="0" applyFont="1" applyFill="1" applyBorder="1" applyAlignment="1">
      <alignment horizontal="left" vertical="center" wrapText="1"/>
    </xf>
    <xf numFmtId="0" fontId="62" fillId="8" borderId="2" xfId="0" applyFont="1" applyFill="1" applyBorder="1" applyAlignment="1">
      <alignment horizontal="left" vertical="center" wrapText="1"/>
    </xf>
    <xf numFmtId="0" fontId="76" fillId="8" borderId="8" xfId="0" applyFont="1" applyFill="1" applyBorder="1" applyAlignment="1">
      <alignment horizontal="center" vertical="center" wrapText="1"/>
    </xf>
    <xf numFmtId="0" fontId="76" fillId="8" borderId="2" xfId="0" applyFont="1" applyFill="1" applyBorder="1" applyAlignment="1">
      <alignment horizontal="center" vertical="center" wrapText="1"/>
    </xf>
    <xf numFmtId="0" fontId="62" fillId="8" borderId="7" xfId="0" applyFont="1" applyFill="1" applyBorder="1" applyAlignment="1">
      <alignment horizontal="center" vertical="center"/>
    </xf>
    <xf numFmtId="0" fontId="62" fillId="8" borderId="1" xfId="0" applyFont="1" applyFill="1" applyBorder="1" applyAlignment="1">
      <alignment horizontal="center" vertical="center"/>
    </xf>
    <xf numFmtId="0" fontId="76" fillId="8" borderId="7" xfId="0" applyFont="1" applyFill="1" applyBorder="1" applyAlignment="1">
      <alignment horizontal="center" vertical="center"/>
    </xf>
    <xf numFmtId="0" fontId="76" fillId="8" borderId="1" xfId="0" applyFont="1" applyFill="1" applyBorder="1" applyAlignment="1">
      <alignment horizontal="center" vertical="center"/>
    </xf>
    <xf numFmtId="0" fontId="66" fillId="11" borderId="6" xfId="0" applyFont="1" applyFill="1" applyBorder="1" applyAlignment="1">
      <alignment horizontal="center" vertical="center" wrapText="1"/>
    </xf>
    <xf numFmtId="0" fontId="66" fillId="11" borderId="62" xfId="0" applyFont="1" applyFill="1" applyBorder="1" applyAlignment="1">
      <alignment horizontal="center" vertical="center" wrapText="1"/>
    </xf>
    <xf numFmtId="0" fontId="66" fillId="11" borderId="4" xfId="0" applyFont="1" applyFill="1" applyBorder="1" applyAlignment="1">
      <alignment horizontal="center" vertical="center" wrapText="1"/>
    </xf>
    <xf numFmtId="0" fontId="73" fillId="11" borderId="6" xfId="0" applyFont="1" applyFill="1" applyBorder="1" applyAlignment="1">
      <alignment horizontal="left" vertical="center" wrapText="1"/>
    </xf>
    <xf numFmtId="0" fontId="73" fillId="11" borderId="4" xfId="0" applyFont="1" applyFill="1" applyBorder="1" applyAlignment="1">
      <alignment horizontal="left" vertical="center" wrapText="1"/>
    </xf>
    <xf numFmtId="0" fontId="73" fillId="8" borderId="6" xfId="0" applyFont="1" applyFill="1" applyBorder="1" applyAlignment="1">
      <alignment horizontal="left" vertical="center" wrapText="1"/>
    </xf>
    <xf numFmtId="0" fontId="73" fillId="8" borderId="62" xfId="0" applyFont="1" applyFill="1" applyBorder="1" applyAlignment="1">
      <alignment horizontal="left" vertical="center" wrapText="1"/>
    </xf>
    <xf numFmtId="0" fontId="73" fillId="8" borderId="4" xfId="0" applyFont="1" applyFill="1" applyBorder="1" applyAlignment="1">
      <alignment horizontal="left" vertical="center" wrapText="1"/>
    </xf>
    <xf numFmtId="0" fontId="66" fillId="11" borderId="115" xfId="0" applyFont="1" applyFill="1" applyBorder="1" applyAlignment="1">
      <alignment horizontal="center" vertical="center" wrapText="1"/>
    </xf>
    <xf numFmtId="0" fontId="66" fillId="11" borderId="111" xfId="0" applyFont="1" applyFill="1" applyBorder="1" applyAlignment="1">
      <alignment horizontal="center" vertical="center" wrapText="1"/>
    </xf>
    <xf numFmtId="0" fontId="66" fillId="11" borderId="114" xfId="0" applyFont="1" applyFill="1" applyBorder="1" applyAlignment="1">
      <alignment horizontal="center" vertical="center" wrapText="1"/>
    </xf>
    <xf numFmtId="0" fontId="73" fillId="11" borderId="115" xfId="0" applyFont="1" applyFill="1" applyBorder="1" applyAlignment="1">
      <alignment horizontal="left" vertical="center" wrapText="1"/>
    </xf>
    <xf numFmtId="0" fontId="73" fillId="11" borderId="114" xfId="0" applyFont="1" applyFill="1" applyBorder="1" applyAlignment="1">
      <alignment horizontal="left" vertical="center" wrapText="1"/>
    </xf>
    <xf numFmtId="0" fontId="67" fillId="0" borderId="0" xfId="0" applyFont="1" applyAlignment="1">
      <alignment horizontal="left" vertical="center" wrapText="1"/>
    </xf>
    <xf numFmtId="0" fontId="82" fillId="15" borderId="106" xfId="0" applyFont="1" applyFill="1" applyBorder="1" applyAlignment="1">
      <alignment horizontal="center" vertical="center" wrapText="1"/>
    </xf>
    <xf numFmtId="0" fontId="72" fillId="0" borderId="108" xfId="0" applyFont="1" applyBorder="1" applyAlignment="1">
      <alignment horizontal="left" vertical="center" wrapText="1"/>
    </xf>
    <xf numFmtId="0" fontId="57" fillId="14" borderId="0" xfId="0" applyFont="1" applyFill="1" applyAlignment="1">
      <alignment horizontal="center" vertical="center"/>
    </xf>
    <xf numFmtId="0" fontId="8" fillId="14" borderId="0" xfId="0" applyFont="1" applyFill="1" applyBorder="1" applyAlignment="1">
      <alignment horizontal="center" vertical="center" wrapText="1"/>
    </xf>
    <xf numFmtId="0" fontId="56" fillId="15" borderId="111" xfId="0" applyFont="1" applyFill="1" applyBorder="1" applyAlignment="1">
      <alignment horizontal="center" vertical="center"/>
    </xf>
    <xf numFmtId="0" fontId="56" fillId="15" borderId="113" xfId="0" applyFont="1" applyFill="1" applyBorder="1" applyAlignment="1">
      <alignment horizontal="center" vertical="center"/>
    </xf>
    <xf numFmtId="0" fontId="62" fillId="15" borderId="62" xfId="0" applyFont="1" applyFill="1" applyBorder="1" applyAlignment="1">
      <alignment horizontal="center" vertical="center" wrapText="1"/>
    </xf>
    <xf numFmtId="0" fontId="64" fillId="11" borderId="62" xfId="0" applyFont="1" applyFill="1" applyBorder="1" applyAlignment="1">
      <alignment horizontal="center" vertical="center" wrapText="1"/>
    </xf>
    <xf numFmtId="164" fontId="64" fillId="11" borderId="111" xfId="1" applyNumberFormat="1" applyFont="1" applyFill="1" applyBorder="1" applyAlignment="1">
      <alignment horizontal="center" vertical="center" wrapText="1"/>
    </xf>
    <xf numFmtId="0" fontId="62" fillId="15" borderId="0" xfId="0" applyFont="1" applyFill="1" applyBorder="1" applyAlignment="1">
      <alignment horizontal="center" vertical="center" wrapText="1"/>
    </xf>
    <xf numFmtId="0" fontId="62" fillId="15" borderId="104" xfId="0" applyFont="1" applyFill="1" applyBorder="1" applyAlignment="1">
      <alignment horizontal="center" vertical="center" wrapText="1"/>
    </xf>
    <xf numFmtId="0" fontId="60" fillId="15" borderId="110" xfId="0" applyFont="1" applyFill="1" applyBorder="1" applyAlignment="1">
      <alignment horizontal="center" vertical="center"/>
    </xf>
    <xf numFmtId="0" fontId="3" fillId="7" borderId="23"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3" fillId="7" borderId="25"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4" borderId="27" xfId="0" applyFont="1" applyFill="1" applyBorder="1" applyAlignment="1">
      <alignment horizontal="center" vertical="center" textRotation="90" wrapText="1"/>
    </xf>
    <xf numFmtId="0" fontId="17" fillId="4" borderId="43" xfId="0" applyFont="1" applyFill="1" applyBorder="1" applyAlignment="1">
      <alignment horizontal="center" vertical="center" textRotation="90" wrapText="1"/>
    </xf>
    <xf numFmtId="0" fontId="17"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7" fillId="2" borderId="54"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9" fillId="2" borderId="10"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3" fillId="4"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6" fillId="3" borderId="13" xfId="0" applyFont="1" applyFill="1" applyBorder="1" applyAlignment="1">
      <alignment horizontal="left" vertical="center" wrapText="1"/>
    </xf>
    <xf numFmtId="0" fontId="16" fillId="3" borderId="12" xfId="0" applyFont="1" applyFill="1" applyBorder="1" applyAlignment="1">
      <alignment horizontal="center" vertical="center"/>
    </xf>
    <xf numFmtId="0" fontId="55" fillId="3" borderId="87" xfId="0" applyFont="1" applyFill="1" applyBorder="1" applyAlignment="1">
      <alignment horizontal="center" vertical="center" textRotation="90" wrapText="1"/>
    </xf>
    <xf numFmtId="0" fontId="55" fillId="3" borderId="88" xfId="0" applyFont="1" applyFill="1" applyBorder="1" applyAlignment="1">
      <alignment horizontal="center" vertical="center" textRotation="90" wrapText="1"/>
    </xf>
    <xf numFmtId="0" fontId="9" fillId="3" borderId="58"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33" fillId="2" borderId="23" xfId="0" applyFont="1" applyFill="1" applyBorder="1" applyAlignment="1">
      <alignment horizontal="right" vertical="center"/>
    </xf>
    <xf numFmtId="0" fontId="33" fillId="2" borderId="24" xfId="0" applyFont="1" applyFill="1" applyBorder="1" applyAlignment="1">
      <alignment horizontal="right" vertical="center"/>
    </xf>
    <xf numFmtId="0" fontId="9" fillId="3" borderId="83" xfId="0" applyFont="1" applyFill="1" applyBorder="1" applyAlignment="1">
      <alignment horizontal="center" vertical="center" wrapText="1"/>
    </xf>
    <xf numFmtId="0" fontId="9" fillId="3" borderId="84"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wrapText="1"/>
    </xf>
    <xf numFmtId="165" fontId="22" fillId="2" borderId="24" xfId="0" applyNumberFormat="1" applyFont="1" applyFill="1" applyBorder="1" applyAlignment="1">
      <alignment horizontal="center" vertical="center"/>
    </xf>
    <xf numFmtId="165" fontId="22" fillId="2" borderId="25" xfId="0" applyNumberFormat="1" applyFont="1" applyFill="1" applyBorder="1" applyAlignment="1">
      <alignment horizontal="center" vertical="center"/>
    </xf>
    <xf numFmtId="0" fontId="5" fillId="3" borderId="51" xfId="0" applyFont="1" applyFill="1" applyBorder="1" applyAlignment="1">
      <alignment horizontal="center" vertical="center"/>
    </xf>
    <xf numFmtId="0" fontId="5" fillId="3" borderId="82" xfId="0" applyFont="1" applyFill="1" applyBorder="1" applyAlignment="1">
      <alignment horizontal="center" vertical="center"/>
    </xf>
    <xf numFmtId="0" fontId="5" fillId="3" borderId="52" xfId="0" applyFont="1" applyFill="1" applyBorder="1" applyAlignment="1">
      <alignment horizontal="center" vertical="center"/>
    </xf>
    <xf numFmtId="0" fontId="0" fillId="0" borderId="46" xfId="0" applyFill="1" applyBorder="1" applyAlignment="1">
      <alignment horizontal="center" vertical="center"/>
    </xf>
    <xf numFmtId="0" fontId="87" fillId="2" borderId="23" xfId="0" applyFont="1" applyFill="1" applyBorder="1" applyAlignment="1">
      <alignment horizontal="center" vertical="center" wrapText="1"/>
    </xf>
    <xf numFmtId="0" fontId="87" fillId="2" borderId="25" xfId="0" applyFont="1" applyFill="1" applyBorder="1" applyAlignment="1">
      <alignment horizontal="center" vertical="center" wrapText="1"/>
    </xf>
    <xf numFmtId="0" fontId="9" fillId="0" borderId="47" xfId="0" applyFont="1" applyFill="1" applyBorder="1" applyAlignment="1">
      <alignment horizontal="center" vertical="center"/>
    </xf>
    <xf numFmtId="0" fontId="9" fillId="0" borderId="58" xfId="0" applyFont="1" applyFill="1" applyBorder="1" applyAlignment="1">
      <alignment horizontal="center" vertical="center"/>
    </xf>
    <xf numFmtId="0" fontId="9" fillId="0" borderId="48" xfId="0" applyFont="1" applyFill="1" applyBorder="1" applyAlignment="1">
      <alignment horizontal="center" vertical="center"/>
    </xf>
    <xf numFmtId="0" fontId="9" fillId="3" borderId="55" xfId="0" applyFont="1" applyFill="1" applyBorder="1" applyAlignment="1">
      <alignment horizontal="center" vertical="center" wrapText="1"/>
    </xf>
    <xf numFmtId="0" fontId="9" fillId="3" borderId="59" xfId="0" applyFont="1" applyFill="1" applyBorder="1" applyAlignment="1">
      <alignment horizontal="center" vertical="center" wrapText="1"/>
    </xf>
    <xf numFmtId="0" fontId="9" fillId="3" borderId="87" xfId="0" applyFont="1" applyFill="1" applyBorder="1" applyAlignment="1">
      <alignment horizontal="center" vertical="center" wrapText="1"/>
    </xf>
    <xf numFmtId="0" fontId="9" fillId="3" borderId="88" xfId="0" applyFont="1" applyFill="1" applyBorder="1" applyAlignment="1">
      <alignment horizontal="center" vertical="center" wrapText="1"/>
    </xf>
    <xf numFmtId="0" fontId="9" fillId="3" borderId="87" xfId="0" applyFont="1" applyFill="1" applyBorder="1" applyAlignment="1">
      <alignment horizontal="center" vertical="center" textRotation="90" wrapText="1"/>
    </xf>
    <xf numFmtId="0" fontId="9" fillId="3" borderId="88" xfId="0" applyFont="1" applyFill="1" applyBorder="1" applyAlignment="1">
      <alignment horizontal="center" vertical="center" textRotation="90" wrapText="1"/>
    </xf>
    <xf numFmtId="0" fontId="9" fillId="0" borderId="49"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50"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82" xfId="0" applyFont="1" applyFill="1" applyBorder="1" applyAlignment="1">
      <alignment horizontal="center" vertical="center"/>
    </xf>
    <xf numFmtId="0" fontId="9" fillId="3" borderId="52" xfId="0" applyFont="1" applyFill="1" applyBorder="1" applyAlignment="1">
      <alignment horizontal="center" vertical="center"/>
    </xf>
  </cellXfs>
  <cellStyles count="5">
    <cellStyle name="Moeda" xfId="2" builtinId="4"/>
    <cellStyle name="Moeda 2" xfId="4"/>
    <cellStyle name="Normal" xfId="0" builtinId="0"/>
    <cellStyle name="Vírgula" xfId="1" builtinId="3"/>
    <cellStyle name="Vírgula 2" xfId="3"/>
  </cellStyles>
  <dxfs count="50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7C8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79998168889431442"/>
        </patternFill>
      </fill>
    </dxf>
    <dxf>
      <fill>
        <patternFill>
          <bgColor theme="8"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theme="8" tint="0.79998168889431442"/>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theme="6" tint="0.79998168889431442"/>
        </patternFill>
      </fill>
    </dxf>
    <dxf>
      <fill>
        <patternFill>
          <bgColor rgb="FFFFC000"/>
        </patternFill>
      </fill>
    </dxf>
    <dxf>
      <fill>
        <patternFill>
          <bgColor rgb="FFFF7C8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79998168889431442"/>
        </patternFill>
      </fill>
    </dxf>
    <dxf>
      <fill>
        <patternFill>
          <bgColor theme="8"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theme="8" tint="0.79998168889431442"/>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theme="6" tint="0.79998168889431442"/>
        </patternFill>
      </fill>
    </dxf>
    <dxf>
      <fill>
        <patternFill>
          <bgColor rgb="FFFF7C8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8" tint="0.79998168889431442"/>
        </patternFill>
      </fill>
    </dxf>
    <dxf>
      <fill>
        <patternFill>
          <bgColor rgb="FFFFC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000"/>
        </patternFill>
      </fill>
    </dxf>
    <dxf>
      <fill>
        <patternFill>
          <bgColor theme="8"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79998168889431442"/>
        </patternFill>
      </fill>
    </dxf>
    <dxf>
      <fill>
        <patternFill>
          <bgColor theme="8"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rgb="FFFFCC66"/>
        </patternFill>
      </fill>
    </dxf>
    <dxf>
      <fill>
        <patternFill patternType="none">
          <bgColor auto="1"/>
        </patternFill>
      </fill>
    </dxf>
    <dxf>
      <fill>
        <patternFill>
          <bgColor theme="8" tint="0.79998168889431442"/>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theme="6" tint="0.79998168889431442"/>
        </patternFill>
      </fill>
    </dxf>
  </dxfs>
  <tableStyles count="0" defaultTableStyle="TableStyleMedium2" defaultPivotStyle="PivotStyleMedium9"/>
  <colors>
    <mruColors>
      <color rgb="FFFF7C80"/>
      <color rgb="FFFF99FF"/>
      <color rgb="FFFFCC66"/>
      <color rgb="FF0000FF"/>
      <color rgb="FF0099FF"/>
      <color rgb="FFDDDDDD"/>
      <color rgb="FFFFCCCC"/>
      <color rgb="FF6699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workbookViewId="0">
      <selection activeCell="C14" sqref="C14"/>
    </sheetView>
  </sheetViews>
  <sheetFormatPr defaultRowHeight="15" x14ac:dyDescent="0.25"/>
  <cols>
    <col min="1" max="1" width="1.85546875" customWidth="1"/>
    <col min="2" max="2" width="19.5703125" customWidth="1"/>
    <col min="3" max="3" width="59.42578125" style="449" customWidth="1"/>
    <col min="4" max="4" width="5.42578125" customWidth="1"/>
    <col min="5" max="5" width="53.42578125" customWidth="1"/>
    <col min="6" max="11" width="12.5703125" customWidth="1"/>
  </cols>
  <sheetData>
    <row r="1" spans="1:11" ht="9.75" customHeight="1" x14ac:dyDescent="0.35"/>
    <row r="2" spans="1:11" s="29" customFormat="1" ht="24.95" customHeight="1" x14ac:dyDescent="0.25">
      <c r="B2" s="600" t="s">
        <v>202</v>
      </c>
      <c r="C2" s="600"/>
      <c r="D2" s="600"/>
      <c r="E2" s="600"/>
      <c r="F2" s="600"/>
      <c r="G2" s="600"/>
      <c r="H2" s="600"/>
      <c r="I2" s="600"/>
      <c r="J2" s="600"/>
      <c r="K2" s="600"/>
    </row>
    <row r="3" spans="1:11" s="29" customFormat="1" ht="20.100000000000001" customHeight="1" x14ac:dyDescent="0.25">
      <c r="B3" s="601" t="s">
        <v>249</v>
      </c>
      <c r="C3" s="601"/>
      <c r="D3" s="601"/>
      <c r="E3" s="601"/>
      <c r="F3" s="601"/>
      <c r="G3" s="601"/>
      <c r="H3" s="601"/>
      <c r="I3" s="601"/>
      <c r="J3" s="601"/>
      <c r="K3" s="601"/>
    </row>
    <row r="4" spans="1:11" ht="6" customHeight="1" x14ac:dyDescent="0.35"/>
    <row r="5" spans="1:11" s="450" customFormat="1" ht="27" customHeight="1" x14ac:dyDescent="0.35">
      <c r="B5" s="602" t="s">
        <v>317</v>
      </c>
      <c r="C5" s="602"/>
      <c r="D5" s="602"/>
      <c r="E5" s="602"/>
      <c r="F5" s="602"/>
      <c r="G5" s="602"/>
      <c r="H5" s="602"/>
      <c r="I5" s="602"/>
      <c r="J5" s="602"/>
      <c r="K5" s="602"/>
    </row>
    <row r="6" spans="1:11" s="416" customFormat="1" ht="6" customHeight="1" x14ac:dyDescent="0.35">
      <c r="B6" s="471"/>
      <c r="C6" s="463"/>
      <c r="D6" s="463"/>
      <c r="E6" s="463"/>
      <c r="F6" s="463"/>
      <c r="G6" s="463"/>
      <c r="H6" s="463"/>
      <c r="I6" s="463"/>
      <c r="J6" s="463"/>
      <c r="K6" s="463"/>
    </row>
    <row r="7" spans="1:11" s="451" customFormat="1" ht="18" customHeight="1" x14ac:dyDescent="0.35">
      <c r="A7" s="80"/>
      <c r="B7" s="470" t="s">
        <v>314</v>
      </c>
      <c r="C7" s="502" t="s">
        <v>371</v>
      </c>
      <c r="E7" s="80"/>
    </row>
    <row r="8" spans="1:11" s="451" customFormat="1" ht="18" customHeight="1" x14ac:dyDescent="0.25">
      <c r="A8" s="80"/>
      <c r="B8" s="470" t="s">
        <v>315</v>
      </c>
      <c r="C8" s="502" t="s">
        <v>372</v>
      </c>
      <c r="E8" s="544" t="s">
        <v>366</v>
      </c>
      <c r="F8" s="501">
        <v>43466</v>
      </c>
      <c r="G8" s="4"/>
      <c r="H8" s="4"/>
      <c r="I8" s="4"/>
      <c r="J8" s="4"/>
      <c r="K8" s="4"/>
    </row>
    <row r="9" spans="1:11" s="451" customFormat="1" ht="18" customHeight="1" x14ac:dyDescent="0.25">
      <c r="A9" s="80"/>
      <c r="B9" s="470" t="s">
        <v>316</v>
      </c>
      <c r="C9" s="502" t="s">
        <v>373</v>
      </c>
      <c r="E9" s="545" t="s">
        <v>367</v>
      </c>
      <c r="F9" s="466">
        <f>IF(C10=2018,K13,IF(C10=2019,K17,""))</f>
        <v>45930</v>
      </c>
      <c r="G9" s="462"/>
      <c r="H9" s="462"/>
      <c r="I9" s="462"/>
      <c r="J9" s="462"/>
      <c r="K9" s="462"/>
    </row>
    <row r="10" spans="1:11" s="4" customFormat="1" ht="18" customHeight="1" x14ac:dyDescent="0.35">
      <c r="A10" s="81"/>
      <c r="B10" s="470" t="s">
        <v>320</v>
      </c>
      <c r="C10" s="502">
        <v>2019</v>
      </c>
    </row>
    <row r="11" spans="1:11" s="451" customFormat="1" ht="6" customHeight="1" x14ac:dyDescent="0.35">
      <c r="B11" s="476"/>
      <c r="C11" s="476"/>
    </row>
    <row r="12" spans="1:11" s="451" customFormat="1" ht="15.95" customHeight="1" x14ac:dyDescent="0.25">
      <c r="B12" s="470" t="s">
        <v>26</v>
      </c>
      <c r="C12" s="469" t="s">
        <v>64</v>
      </c>
      <c r="E12" s="598" t="s">
        <v>376</v>
      </c>
      <c r="F12" s="468" t="s">
        <v>320</v>
      </c>
      <c r="G12" s="468" t="s">
        <v>321</v>
      </c>
      <c r="H12" s="468" t="s">
        <v>322</v>
      </c>
      <c r="I12" s="468" t="s">
        <v>323</v>
      </c>
      <c r="J12" s="468" t="s">
        <v>324</v>
      </c>
      <c r="K12" s="475" t="s">
        <v>325</v>
      </c>
    </row>
    <row r="13" spans="1:11" s="451" customFormat="1" ht="15.95" customHeight="1" x14ac:dyDescent="0.25">
      <c r="B13" s="499">
        <v>1</v>
      </c>
      <c r="C13" s="543" t="s">
        <v>378</v>
      </c>
      <c r="E13" s="598"/>
      <c r="F13" s="472">
        <v>2019</v>
      </c>
      <c r="G13" s="473">
        <f>F13+1</f>
        <v>2020</v>
      </c>
      <c r="H13" s="473">
        <f t="shared" ref="H13:J13" si="0">G13+1</f>
        <v>2021</v>
      </c>
      <c r="I13" s="473">
        <f t="shared" si="0"/>
        <v>2022</v>
      </c>
      <c r="J13" s="473">
        <f t="shared" si="0"/>
        <v>2023</v>
      </c>
      <c r="K13" s="599">
        <v>45565</v>
      </c>
    </row>
    <row r="14" spans="1:11" s="451" customFormat="1" ht="15.95" customHeight="1" x14ac:dyDescent="0.25">
      <c r="B14" s="499">
        <v>2</v>
      </c>
      <c r="C14" s="543" t="s">
        <v>374</v>
      </c>
      <c r="E14" s="467" t="s">
        <v>326</v>
      </c>
      <c r="F14" s="474">
        <v>43921</v>
      </c>
      <c r="G14" s="474">
        <v>44286</v>
      </c>
      <c r="H14" s="474">
        <v>44651</v>
      </c>
      <c r="I14" s="474">
        <v>45016</v>
      </c>
      <c r="J14" s="474">
        <v>45382</v>
      </c>
      <c r="K14" s="599"/>
    </row>
    <row r="15" spans="1:11" s="451" customFormat="1" ht="15.95" customHeight="1" x14ac:dyDescent="0.25">
      <c r="B15" s="499">
        <v>3</v>
      </c>
      <c r="C15" s="543" t="s">
        <v>375</v>
      </c>
      <c r="E15" s="6"/>
      <c r="F15" s="464"/>
      <c r="G15" s="464"/>
      <c r="H15" s="464"/>
      <c r="I15" s="464"/>
      <c r="J15" s="464"/>
      <c r="K15" s="465"/>
    </row>
    <row r="16" spans="1:11" s="451" customFormat="1" ht="15.95" customHeight="1" x14ac:dyDescent="0.25">
      <c r="B16" s="499"/>
      <c r="C16" s="543"/>
      <c r="E16" s="598" t="s">
        <v>377</v>
      </c>
      <c r="F16" s="468" t="s">
        <v>320</v>
      </c>
      <c r="G16" s="468" t="s">
        <v>321</v>
      </c>
      <c r="H16" s="468" t="s">
        <v>322</v>
      </c>
      <c r="I16" s="468" t="s">
        <v>323</v>
      </c>
      <c r="J16" s="468" t="s">
        <v>324</v>
      </c>
      <c r="K16" s="475" t="s">
        <v>325</v>
      </c>
    </row>
    <row r="17" spans="2:11" s="451" customFormat="1" ht="15.95" customHeight="1" x14ac:dyDescent="0.25">
      <c r="B17" s="499"/>
      <c r="C17" s="543"/>
      <c r="E17" s="598"/>
      <c r="F17" s="472">
        <v>2020</v>
      </c>
      <c r="G17" s="473">
        <f>F17+1</f>
        <v>2021</v>
      </c>
      <c r="H17" s="473">
        <f t="shared" ref="H17:J17" si="1">G17+1</f>
        <v>2022</v>
      </c>
      <c r="I17" s="473">
        <f t="shared" si="1"/>
        <v>2023</v>
      </c>
      <c r="J17" s="473">
        <f t="shared" si="1"/>
        <v>2024</v>
      </c>
      <c r="K17" s="599">
        <v>45930</v>
      </c>
    </row>
    <row r="18" spans="2:11" s="451" customFormat="1" ht="15.95" customHeight="1" x14ac:dyDescent="0.25">
      <c r="B18" s="499"/>
      <c r="C18" s="543"/>
      <c r="E18" s="467" t="s">
        <v>326</v>
      </c>
      <c r="F18" s="474">
        <v>44286</v>
      </c>
      <c r="G18" s="474">
        <v>44651</v>
      </c>
      <c r="H18" s="474">
        <v>45016</v>
      </c>
      <c r="I18" s="474">
        <v>45382</v>
      </c>
      <c r="J18" s="474">
        <v>45747</v>
      </c>
      <c r="K18" s="599"/>
    </row>
    <row r="19" spans="2:11" s="451" customFormat="1" ht="15.95" customHeight="1" x14ac:dyDescent="0.35">
      <c r="B19" s="499"/>
      <c r="C19" s="543"/>
      <c r="F19" s="452"/>
      <c r="K19" s="453"/>
    </row>
    <row r="20" spans="2:11" s="451" customFormat="1" ht="15.95" customHeight="1" x14ac:dyDescent="0.25">
      <c r="B20" s="499"/>
      <c r="C20" s="543"/>
      <c r="E20" s="603" t="s">
        <v>344</v>
      </c>
      <c r="F20" s="603"/>
      <c r="G20" s="603"/>
      <c r="H20" s="603"/>
      <c r="I20" s="603"/>
      <c r="J20" s="603"/>
      <c r="K20" s="603"/>
    </row>
    <row r="21" spans="2:11" s="451" customFormat="1" ht="15.95" customHeight="1" x14ac:dyDescent="0.25">
      <c r="B21" s="499"/>
      <c r="C21" s="543"/>
      <c r="E21" s="603"/>
      <c r="F21" s="603"/>
      <c r="G21" s="603"/>
      <c r="H21" s="603"/>
      <c r="I21" s="603"/>
      <c r="J21" s="603"/>
      <c r="K21" s="603"/>
    </row>
    <row r="22" spans="2:11" s="451" customFormat="1" ht="15.95" customHeight="1" x14ac:dyDescent="0.25">
      <c r="B22" s="499"/>
      <c r="C22" s="543"/>
      <c r="E22" s="603" t="s">
        <v>319</v>
      </c>
      <c r="F22" s="603"/>
      <c r="G22" s="603"/>
      <c r="H22" s="603"/>
      <c r="I22" s="603"/>
      <c r="J22" s="603"/>
      <c r="K22" s="603"/>
    </row>
    <row r="23" spans="2:11" s="451" customFormat="1" ht="15.95" customHeight="1" x14ac:dyDescent="0.25">
      <c r="B23" s="499"/>
      <c r="C23" s="543"/>
      <c r="E23" s="603"/>
      <c r="F23" s="603"/>
      <c r="G23" s="603"/>
      <c r="H23" s="603"/>
      <c r="I23" s="603"/>
      <c r="J23" s="603"/>
      <c r="K23" s="603"/>
    </row>
    <row r="24" spans="2:11" s="451" customFormat="1" ht="15.95" customHeight="1" x14ac:dyDescent="0.25">
      <c r="B24" s="499"/>
      <c r="C24" s="543"/>
    </row>
    <row r="25" spans="2:11" s="451" customFormat="1" ht="15.95" customHeight="1" x14ac:dyDescent="0.25">
      <c r="B25" s="499"/>
      <c r="C25" s="543"/>
    </row>
    <row r="26" spans="2:11" s="451" customFormat="1" ht="15.95" customHeight="1" x14ac:dyDescent="0.25">
      <c r="B26" s="499"/>
      <c r="C26" s="543"/>
    </row>
    <row r="27" spans="2:11" s="451" customFormat="1" ht="15.95" customHeight="1" x14ac:dyDescent="0.25">
      <c r="B27" s="499"/>
      <c r="C27" s="543"/>
    </row>
    <row r="28" spans="2:11" s="451" customFormat="1" ht="15.95" customHeight="1" x14ac:dyDescent="0.25">
      <c r="B28" s="499"/>
      <c r="C28" s="543"/>
    </row>
    <row r="29" spans="2:11" ht="15.95" customHeight="1" x14ac:dyDescent="0.25">
      <c r="B29" s="499"/>
      <c r="C29" s="543"/>
      <c r="E29" s="451"/>
      <c r="F29" s="451"/>
      <c r="G29" s="451"/>
      <c r="H29" s="451"/>
      <c r="I29" s="451"/>
      <c r="J29" s="451"/>
      <c r="K29" s="451"/>
    </row>
    <row r="30" spans="2:11" ht="18" customHeight="1" x14ac:dyDescent="0.25">
      <c r="B30" s="499"/>
      <c r="C30" s="543"/>
      <c r="E30" s="451"/>
      <c r="F30" s="451"/>
      <c r="G30" s="451"/>
      <c r="H30" s="451"/>
      <c r="I30" s="451"/>
      <c r="J30" s="451"/>
      <c r="K30" s="451"/>
    </row>
    <row r="31" spans="2:11" ht="15.95" customHeight="1" x14ac:dyDescent="0.25">
      <c r="B31" s="499"/>
      <c r="C31" s="543"/>
      <c r="E31" s="451"/>
      <c r="F31" s="451"/>
      <c r="G31" s="451"/>
      <c r="H31" s="451"/>
      <c r="I31" s="451"/>
      <c r="J31" s="451"/>
      <c r="K31" s="451"/>
    </row>
    <row r="32" spans="2:11" ht="15.95" customHeight="1" x14ac:dyDescent="0.25">
      <c r="B32" s="499"/>
      <c r="C32" s="543"/>
    </row>
    <row r="33" spans="2:11" ht="15.95" customHeight="1" x14ac:dyDescent="0.25">
      <c r="B33" s="499"/>
      <c r="C33" s="543"/>
      <c r="E33" s="604" t="s">
        <v>327</v>
      </c>
      <c r="F33" s="604"/>
      <c r="G33" s="604"/>
      <c r="H33" s="604"/>
      <c r="I33" s="604"/>
      <c r="J33" s="604"/>
      <c r="K33" s="604"/>
    </row>
    <row r="34" spans="2:11" ht="15.95" customHeight="1" x14ac:dyDescent="0.25">
      <c r="B34" s="499"/>
      <c r="C34" s="500"/>
      <c r="E34" s="604" t="s">
        <v>328</v>
      </c>
      <c r="F34" s="539">
        <f>C10</f>
        <v>2019</v>
      </c>
      <c r="G34" s="604">
        <f>F34+1</f>
        <v>2020</v>
      </c>
      <c r="H34" s="604"/>
      <c r="I34" s="604"/>
      <c r="J34" s="604"/>
      <c r="K34" s="604"/>
    </row>
    <row r="35" spans="2:11" ht="15.95" customHeight="1" x14ac:dyDescent="0.25">
      <c r="B35" s="499"/>
      <c r="C35" s="500"/>
      <c r="E35" s="604"/>
      <c r="F35" s="539" t="s">
        <v>329</v>
      </c>
      <c r="G35" s="539" t="s">
        <v>330</v>
      </c>
      <c r="H35" s="539" t="s">
        <v>331</v>
      </c>
      <c r="I35" s="539" t="s">
        <v>332</v>
      </c>
      <c r="J35" s="539" t="s">
        <v>333</v>
      </c>
      <c r="K35" s="539" t="s">
        <v>334</v>
      </c>
    </row>
    <row r="36" spans="2:11" ht="15.95" customHeight="1" x14ac:dyDescent="0.25">
      <c r="B36" s="499"/>
      <c r="C36" s="500"/>
      <c r="E36" s="608" t="s">
        <v>335</v>
      </c>
      <c r="F36" s="605">
        <v>15</v>
      </c>
      <c r="G36" s="605"/>
      <c r="H36" s="605"/>
      <c r="I36" s="605"/>
      <c r="J36" s="605"/>
      <c r="K36" s="605"/>
    </row>
    <row r="37" spans="2:11" ht="15.95" customHeight="1" x14ac:dyDescent="0.25">
      <c r="B37" s="499"/>
      <c r="C37" s="500"/>
      <c r="E37" s="608"/>
      <c r="F37" s="605"/>
      <c r="G37" s="605"/>
      <c r="H37" s="605"/>
      <c r="I37" s="605"/>
      <c r="J37" s="605"/>
      <c r="K37" s="605"/>
    </row>
    <row r="38" spans="2:11" ht="15.95" customHeight="1" x14ac:dyDescent="0.25">
      <c r="B38" s="499"/>
      <c r="C38" s="500"/>
      <c r="E38" s="606" t="s">
        <v>336</v>
      </c>
      <c r="F38" s="607"/>
      <c r="G38" s="607">
        <v>31</v>
      </c>
      <c r="H38" s="607"/>
      <c r="I38" s="607"/>
      <c r="J38" s="607"/>
      <c r="K38" s="607"/>
    </row>
    <row r="39" spans="2:11" ht="15.95" customHeight="1" x14ac:dyDescent="0.25">
      <c r="B39" s="499"/>
      <c r="C39" s="500"/>
      <c r="E39" s="606"/>
      <c r="F39" s="607"/>
      <c r="G39" s="607"/>
      <c r="H39" s="607"/>
      <c r="I39" s="607"/>
      <c r="J39" s="607"/>
      <c r="K39" s="607"/>
    </row>
    <row r="40" spans="2:11" ht="15.95" customHeight="1" x14ac:dyDescent="0.25">
      <c r="B40" s="499"/>
      <c r="C40" s="500"/>
      <c r="E40" s="608" t="s">
        <v>337</v>
      </c>
      <c r="F40" s="605"/>
      <c r="G40" s="605"/>
      <c r="H40" s="605">
        <v>28</v>
      </c>
      <c r="I40" s="605"/>
      <c r="J40" s="605"/>
      <c r="K40" s="605"/>
    </row>
    <row r="41" spans="2:11" ht="15.95" customHeight="1" x14ac:dyDescent="0.25">
      <c r="B41" s="499"/>
      <c r="C41" s="500"/>
      <c r="E41" s="608"/>
      <c r="F41" s="605"/>
      <c r="G41" s="605"/>
      <c r="H41" s="605"/>
      <c r="I41" s="605"/>
      <c r="J41" s="605"/>
      <c r="K41" s="605"/>
    </row>
    <row r="42" spans="2:11" ht="15.95" customHeight="1" x14ac:dyDescent="0.25">
      <c r="B42" s="499"/>
      <c r="C42" s="500"/>
      <c r="E42" s="606" t="s">
        <v>338</v>
      </c>
      <c r="F42" s="607"/>
      <c r="G42" s="607"/>
      <c r="H42" s="607"/>
      <c r="I42" s="607">
        <v>31</v>
      </c>
      <c r="J42" s="607"/>
      <c r="K42" s="607"/>
    </row>
    <row r="43" spans="2:11" ht="15.95" customHeight="1" x14ac:dyDescent="0.25">
      <c r="B43" s="499"/>
      <c r="C43" s="500"/>
      <c r="E43" s="606"/>
      <c r="F43" s="607"/>
      <c r="G43" s="607"/>
      <c r="H43" s="607"/>
      <c r="I43" s="607"/>
      <c r="J43" s="607"/>
      <c r="K43" s="607"/>
    </row>
    <row r="44" spans="2:11" x14ac:dyDescent="0.25">
      <c r="B44" s="499"/>
      <c r="C44" s="500"/>
      <c r="E44" s="608" t="s">
        <v>339</v>
      </c>
      <c r="F44" s="605"/>
      <c r="G44" s="605"/>
      <c r="H44" s="605"/>
      <c r="I44" s="605"/>
      <c r="J44" s="605">
        <v>10</v>
      </c>
      <c r="K44" s="605"/>
    </row>
    <row r="45" spans="2:11" x14ac:dyDescent="0.25">
      <c r="B45" s="499"/>
      <c r="C45" s="500"/>
      <c r="E45" s="608"/>
      <c r="F45" s="605"/>
      <c r="G45" s="605"/>
      <c r="H45" s="605"/>
      <c r="I45" s="605"/>
      <c r="J45" s="605"/>
      <c r="K45" s="605"/>
    </row>
    <row r="46" spans="2:11" x14ac:dyDescent="0.25">
      <c r="B46" s="499"/>
      <c r="C46" s="500"/>
      <c r="E46" s="606" t="s">
        <v>340</v>
      </c>
      <c r="F46" s="607"/>
      <c r="G46" s="607"/>
      <c r="H46" s="607"/>
      <c r="I46" s="607"/>
      <c r="J46" s="607"/>
      <c r="K46" s="607">
        <v>31</v>
      </c>
    </row>
    <row r="47" spans="2:11" x14ac:dyDescent="0.25">
      <c r="B47" s="499"/>
      <c r="C47" s="500"/>
      <c r="E47" s="606"/>
      <c r="F47" s="607"/>
      <c r="G47" s="607"/>
      <c r="H47" s="607"/>
      <c r="I47" s="607"/>
      <c r="J47" s="607"/>
      <c r="K47" s="607"/>
    </row>
    <row r="50" spans="2:11" x14ac:dyDescent="0.25">
      <c r="B50" s="484" t="s">
        <v>356</v>
      </c>
      <c r="C50" s="485"/>
      <c r="D50" s="486"/>
      <c r="E50" s="486"/>
      <c r="F50" s="486"/>
      <c r="G50" s="486"/>
      <c r="H50" s="486"/>
      <c r="I50" s="486"/>
      <c r="J50" s="486"/>
      <c r="K50" s="487"/>
    </row>
    <row r="51" spans="2:11" x14ac:dyDescent="0.25">
      <c r="B51" s="488" t="s">
        <v>361</v>
      </c>
      <c r="C51" s="489"/>
      <c r="D51" s="490"/>
      <c r="E51" s="490"/>
      <c r="F51" s="490"/>
      <c r="G51" s="490"/>
      <c r="H51" s="490"/>
      <c r="I51" s="490"/>
      <c r="J51" s="490"/>
      <c r="K51" s="491"/>
    </row>
    <row r="52" spans="2:11" x14ac:dyDescent="0.25">
      <c r="B52" s="492" t="s">
        <v>368</v>
      </c>
      <c r="C52" s="493">
        <v>42690</v>
      </c>
      <c r="D52" s="490"/>
      <c r="E52" s="490"/>
      <c r="F52" s="490"/>
      <c r="G52" s="490"/>
      <c r="H52" s="490"/>
      <c r="I52" s="490"/>
      <c r="J52" s="490"/>
      <c r="K52" s="491"/>
    </row>
    <row r="53" spans="2:11" x14ac:dyDescent="0.25">
      <c r="B53" s="492" t="s">
        <v>359</v>
      </c>
      <c r="C53" s="494" t="s">
        <v>357</v>
      </c>
      <c r="D53" s="490"/>
      <c r="E53" s="490"/>
      <c r="F53" s="490"/>
      <c r="G53" s="490"/>
      <c r="H53" s="490"/>
      <c r="I53" s="490"/>
      <c r="J53" s="490"/>
      <c r="K53" s="491"/>
    </row>
    <row r="54" spans="2:11" x14ac:dyDescent="0.25">
      <c r="B54" s="492" t="s">
        <v>358</v>
      </c>
      <c r="C54" s="494" t="s">
        <v>360</v>
      </c>
      <c r="D54" s="490"/>
      <c r="E54" s="490"/>
      <c r="F54" s="490"/>
      <c r="G54" s="490"/>
      <c r="H54" s="490"/>
      <c r="I54" s="490"/>
      <c r="J54" s="490"/>
      <c r="K54" s="491"/>
    </row>
    <row r="55" spans="2:11" x14ac:dyDescent="0.25">
      <c r="B55" s="495" t="s">
        <v>362</v>
      </c>
      <c r="C55" s="498" t="s">
        <v>363</v>
      </c>
      <c r="D55" s="496"/>
      <c r="E55" s="496"/>
      <c r="F55" s="496"/>
      <c r="G55" s="496"/>
      <c r="H55" s="496"/>
      <c r="I55" s="496"/>
      <c r="J55" s="496"/>
      <c r="K55" s="497"/>
    </row>
  </sheetData>
  <mergeCells count="54">
    <mergeCell ref="K44:K45"/>
    <mergeCell ref="E46:E47"/>
    <mergeCell ref="F46:F47"/>
    <mergeCell ref="G46:G47"/>
    <mergeCell ref="H46:H47"/>
    <mergeCell ref="I46:I47"/>
    <mergeCell ref="J46:J47"/>
    <mergeCell ref="K46:K47"/>
    <mergeCell ref="E44:E45"/>
    <mergeCell ref="F44:F45"/>
    <mergeCell ref="G44:G45"/>
    <mergeCell ref="H44:H45"/>
    <mergeCell ref="I44:I45"/>
    <mergeCell ref="J44:J45"/>
    <mergeCell ref="K40:K41"/>
    <mergeCell ref="E42:E43"/>
    <mergeCell ref="F42:F43"/>
    <mergeCell ref="G42:G43"/>
    <mergeCell ref="H42:H43"/>
    <mergeCell ref="I42:I43"/>
    <mergeCell ref="J42:J43"/>
    <mergeCell ref="K42:K43"/>
    <mergeCell ref="E40:E41"/>
    <mergeCell ref="F40:F41"/>
    <mergeCell ref="G40:G41"/>
    <mergeCell ref="H40:H41"/>
    <mergeCell ref="I40:I41"/>
    <mergeCell ref="J40:J41"/>
    <mergeCell ref="J36:J37"/>
    <mergeCell ref="K36:K37"/>
    <mergeCell ref="E38:E39"/>
    <mergeCell ref="F38:F39"/>
    <mergeCell ref="G38:G39"/>
    <mergeCell ref="H38:H39"/>
    <mergeCell ref="I38:I39"/>
    <mergeCell ref="J38:J39"/>
    <mergeCell ref="K38:K39"/>
    <mergeCell ref="E36:E37"/>
    <mergeCell ref="F36:F37"/>
    <mergeCell ref="G36:G37"/>
    <mergeCell ref="H36:H37"/>
    <mergeCell ref="I36:I37"/>
    <mergeCell ref="E20:K21"/>
    <mergeCell ref="E22:K23"/>
    <mergeCell ref="E33:K33"/>
    <mergeCell ref="E34:E35"/>
    <mergeCell ref="G34:K34"/>
    <mergeCell ref="E16:E17"/>
    <mergeCell ref="K17:K18"/>
    <mergeCell ref="B2:K2"/>
    <mergeCell ref="B3:K3"/>
    <mergeCell ref="B5:K5"/>
    <mergeCell ref="E12:E13"/>
    <mergeCell ref="K13:K14"/>
  </mergeCells>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3"/>
  <sheetViews>
    <sheetView zoomScale="90" zoomScaleNormal="90" workbookViewId="0">
      <selection activeCell="C27" sqref="C27"/>
    </sheetView>
  </sheetViews>
  <sheetFormatPr defaultRowHeight="15" x14ac:dyDescent="0.25"/>
  <cols>
    <col min="1" max="1" width="3.5703125" customWidth="1"/>
    <col min="2" max="2" width="32.140625" customWidth="1"/>
    <col min="3" max="3" width="120.5703125" customWidth="1"/>
  </cols>
  <sheetData>
    <row r="1" spans="2:33" thickBot="1" x14ac:dyDescent="0.4"/>
    <row r="2" spans="2:33" s="15" customFormat="1" ht="30" customHeight="1" thickTop="1" x14ac:dyDescent="0.25">
      <c r="B2" s="428"/>
      <c r="C2" s="396" t="s">
        <v>345</v>
      </c>
      <c r="D2" s="397"/>
      <c r="E2" s="397"/>
      <c r="F2" s="399"/>
      <c r="G2" s="16"/>
      <c r="H2" s="118"/>
      <c r="I2" s="32"/>
      <c r="J2" s="32"/>
      <c r="Q2" s="77"/>
      <c r="AC2" s="13"/>
      <c r="AD2" s="18"/>
      <c r="AE2" s="18"/>
      <c r="AF2" s="18"/>
      <c r="AG2" s="18"/>
    </row>
    <row r="3" spans="2:33" s="15" customFormat="1" ht="20.100000000000001" customHeight="1" x14ac:dyDescent="0.35">
      <c r="B3" s="479" t="s">
        <v>310</v>
      </c>
      <c r="C3" s="481" t="s">
        <v>291</v>
      </c>
      <c r="D3" s="402"/>
      <c r="E3" s="402"/>
      <c r="F3" s="404"/>
      <c r="G3" s="16"/>
      <c r="H3" s="118"/>
      <c r="I3" s="32"/>
      <c r="J3" s="32"/>
      <c r="Q3" s="77"/>
      <c r="AC3" s="13"/>
      <c r="AD3" s="18"/>
      <c r="AE3" s="18"/>
      <c r="AF3" s="18"/>
      <c r="AG3" s="18"/>
    </row>
    <row r="4" spans="2:33" s="15" customFormat="1" ht="20.100000000000001" customHeight="1" x14ac:dyDescent="0.25">
      <c r="B4" s="479" t="s">
        <v>311</v>
      </c>
      <c r="C4" s="481" t="s">
        <v>313</v>
      </c>
      <c r="D4" s="402"/>
      <c r="E4" s="402"/>
      <c r="F4" s="404"/>
      <c r="G4" s="16"/>
      <c r="H4" s="118"/>
      <c r="I4" s="32"/>
      <c r="J4" s="32"/>
      <c r="Q4" s="77"/>
      <c r="AC4" s="13"/>
      <c r="AD4" s="18"/>
      <c r="AE4" s="18"/>
      <c r="AF4" s="18"/>
      <c r="AG4" s="18"/>
    </row>
    <row r="5" spans="2:33" s="15" customFormat="1" ht="20.100000000000001" customHeight="1" x14ac:dyDescent="0.25">
      <c r="B5" s="430" t="s">
        <v>295</v>
      </c>
      <c r="C5" s="478" t="s">
        <v>347</v>
      </c>
      <c r="D5" s="402"/>
      <c r="E5" s="402"/>
      <c r="F5" s="404"/>
      <c r="G5" s="16"/>
      <c r="H5" s="118"/>
      <c r="I5" s="32"/>
      <c r="J5" s="32"/>
      <c r="Q5" s="77"/>
      <c r="AC5" s="13"/>
      <c r="AD5" s="18"/>
      <c r="AE5" s="18"/>
      <c r="AF5" s="18"/>
      <c r="AG5" s="18"/>
    </row>
    <row r="6" spans="2:33" s="15" customFormat="1" ht="20.100000000000001" customHeight="1" x14ac:dyDescent="0.25">
      <c r="B6" s="430" t="s">
        <v>296</v>
      </c>
      <c r="C6" s="401" t="s">
        <v>346</v>
      </c>
      <c r="D6" s="402"/>
      <c r="E6" s="402"/>
      <c r="F6" s="404"/>
      <c r="G6" s="16"/>
      <c r="H6" s="118"/>
      <c r="I6" s="32"/>
      <c r="J6" s="394"/>
      <c r="K6" s="81"/>
      <c r="L6" s="81"/>
      <c r="M6" s="81"/>
      <c r="N6" s="81"/>
      <c r="Q6" s="77"/>
      <c r="AC6" s="13"/>
      <c r="AD6" s="18"/>
      <c r="AE6" s="18"/>
      <c r="AF6" s="18"/>
      <c r="AG6" s="18"/>
    </row>
    <row r="7" spans="2:33" s="15" customFormat="1" ht="20.100000000000001" customHeight="1" x14ac:dyDescent="0.25">
      <c r="B7" s="430" t="s">
        <v>351</v>
      </c>
      <c r="C7" s="401" t="s">
        <v>348</v>
      </c>
      <c r="D7" s="402"/>
      <c r="E7" s="402"/>
      <c r="F7" s="404"/>
      <c r="G7" s="16"/>
      <c r="H7" s="118"/>
      <c r="I7" s="32"/>
      <c r="J7" s="394"/>
      <c r="K7" s="81"/>
      <c r="L7" s="81"/>
      <c r="M7" s="81"/>
      <c r="N7" s="81"/>
      <c r="Q7" s="77"/>
      <c r="AC7" s="13"/>
      <c r="AD7" s="18"/>
      <c r="AE7" s="18"/>
      <c r="AF7" s="18"/>
      <c r="AG7" s="18"/>
    </row>
    <row r="8" spans="2:33" s="15" customFormat="1" ht="20.100000000000001" customHeight="1" x14ac:dyDescent="0.25">
      <c r="B8" s="479" t="s">
        <v>297</v>
      </c>
      <c r="C8" s="481" t="s">
        <v>312</v>
      </c>
      <c r="D8" s="402"/>
      <c r="E8" s="402"/>
      <c r="F8" s="404"/>
      <c r="G8" s="16"/>
      <c r="H8" s="118"/>
      <c r="I8" s="32"/>
      <c r="J8" s="32"/>
      <c r="Q8" s="77"/>
      <c r="AC8" s="13"/>
      <c r="AD8" s="18"/>
      <c r="AE8" s="18"/>
      <c r="AF8" s="18"/>
      <c r="AG8" s="18"/>
    </row>
    <row r="9" spans="2:33" s="15" customFormat="1" ht="20.100000000000001" customHeight="1" x14ac:dyDescent="0.25">
      <c r="B9" s="479" t="s">
        <v>299</v>
      </c>
      <c r="C9" s="481" t="s">
        <v>300</v>
      </c>
      <c r="D9" s="402"/>
      <c r="E9" s="402"/>
      <c r="F9" s="404"/>
      <c r="G9" s="16"/>
      <c r="H9" s="118"/>
      <c r="I9" s="32"/>
      <c r="J9" s="32"/>
      <c r="Q9" s="77"/>
      <c r="AC9" s="13"/>
      <c r="AD9" s="18"/>
      <c r="AE9" s="18"/>
      <c r="AF9" s="18"/>
      <c r="AG9" s="18"/>
    </row>
    <row r="10" spans="2:33" s="15" customFormat="1" ht="20.100000000000001" customHeight="1" x14ac:dyDescent="0.35">
      <c r="B10" s="479" t="s">
        <v>304</v>
      </c>
      <c r="C10" s="481" t="s">
        <v>301</v>
      </c>
      <c r="D10" s="402"/>
      <c r="E10" s="402"/>
      <c r="F10" s="404"/>
      <c r="G10" s="16"/>
      <c r="H10" s="118"/>
      <c r="I10" s="32"/>
      <c r="J10" s="32"/>
      <c r="Q10" s="77"/>
      <c r="AC10" s="13"/>
      <c r="AD10" s="18"/>
      <c r="AE10" s="18"/>
      <c r="AF10" s="18"/>
      <c r="AG10" s="18"/>
    </row>
    <row r="11" spans="2:33" s="15" customFormat="1" ht="20.100000000000001" customHeight="1" x14ac:dyDescent="0.35">
      <c r="B11" s="480" t="s">
        <v>302</v>
      </c>
      <c r="C11" s="482" t="s">
        <v>305</v>
      </c>
      <c r="D11" s="412"/>
      <c r="E11" s="412"/>
      <c r="F11" s="414"/>
      <c r="G11" s="16"/>
      <c r="H11" s="118"/>
      <c r="I11" s="32"/>
      <c r="J11" s="32"/>
      <c r="Q11" s="77"/>
      <c r="AC11" s="13"/>
      <c r="AD11" s="18"/>
      <c r="AE11" s="18"/>
      <c r="AF11" s="18"/>
      <c r="AG11" s="18"/>
    </row>
    <row r="12" spans="2:33" s="15" customFormat="1" ht="20.100000000000001" customHeight="1" x14ac:dyDescent="0.25">
      <c r="B12" s="442" t="s">
        <v>203</v>
      </c>
      <c r="C12" s="432" t="s">
        <v>306</v>
      </c>
      <c r="D12" s="433"/>
      <c r="E12" s="433"/>
      <c r="F12" s="434"/>
      <c r="G12" s="16"/>
      <c r="H12" s="118"/>
      <c r="I12" s="32"/>
      <c r="J12" s="32"/>
      <c r="Q12" s="77"/>
      <c r="AC12" s="13"/>
      <c r="AD12" s="18"/>
      <c r="AE12" s="18"/>
      <c r="AF12" s="18"/>
      <c r="AG12" s="18"/>
    </row>
    <row r="13" spans="2:33" s="15" customFormat="1" ht="20.100000000000001" customHeight="1" x14ac:dyDescent="0.35">
      <c r="B13" s="479" t="s">
        <v>298</v>
      </c>
      <c r="C13" s="481" t="s">
        <v>303</v>
      </c>
      <c r="D13" s="402"/>
      <c r="E13" s="402"/>
      <c r="F13" s="404"/>
      <c r="G13" s="16"/>
      <c r="H13" s="118"/>
      <c r="I13" s="32"/>
      <c r="J13" s="32"/>
      <c r="Q13" s="77"/>
      <c r="AC13" s="13"/>
      <c r="AD13" s="18"/>
      <c r="AE13" s="18"/>
      <c r="AF13" s="18"/>
      <c r="AG13" s="18"/>
    </row>
    <row r="14" spans="2:33" s="15" customFormat="1" ht="20.100000000000001" customHeight="1" x14ac:dyDescent="0.25">
      <c r="B14" s="430" t="s">
        <v>352</v>
      </c>
      <c r="C14" s="401" t="s">
        <v>353</v>
      </c>
      <c r="D14" s="402"/>
      <c r="E14" s="402"/>
      <c r="F14" s="404"/>
      <c r="G14" s="16"/>
      <c r="H14" s="118"/>
      <c r="I14" s="32"/>
      <c r="J14" s="32"/>
      <c r="Q14" s="77"/>
      <c r="AC14" s="13"/>
      <c r="AD14" s="18"/>
      <c r="AE14" s="18"/>
      <c r="AF14" s="18"/>
      <c r="AG14" s="18"/>
    </row>
    <row r="15" spans="2:33" s="15" customFormat="1" ht="20.100000000000001" customHeight="1" x14ac:dyDescent="0.35">
      <c r="B15" s="429"/>
      <c r="C15" s="439"/>
      <c r="D15" s="402"/>
      <c r="E15" s="402"/>
      <c r="F15" s="404"/>
      <c r="G15" s="16"/>
      <c r="H15" s="118"/>
      <c r="I15" s="32"/>
      <c r="J15" s="32"/>
      <c r="Q15" s="77"/>
      <c r="AC15" s="13"/>
      <c r="AD15" s="18"/>
      <c r="AE15" s="18"/>
      <c r="AF15" s="18"/>
      <c r="AG15" s="18"/>
    </row>
    <row r="16" spans="2:33" s="15" customFormat="1" ht="20.100000000000001" customHeight="1" thickBot="1" x14ac:dyDescent="0.4">
      <c r="B16" s="431"/>
      <c r="C16" s="406"/>
      <c r="D16" s="407"/>
      <c r="E16" s="407"/>
      <c r="F16" s="409"/>
      <c r="G16" s="16"/>
      <c r="H16" s="118"/>
      <c r="I16" s="32"/>
      <c r="J16" s="32"/>
      <c r="Q16" s="77"/>
      <c r="AC16" s="13"/>
      <c r="AD16" s="18"/>
      <c r="AE16" s="18"/>
      <c r="AF16" s="18"/>
      <c r="AG16" s="18"/>
    </row>
    <row r="17" spans="2:33" s="15" customFormat="1" ht="20.100000000000001" customHeight="1" thickTop="1" x14ac:dyDescent="0.35">
      <c r="B17" s="435"/>
      <c r="C17" s="436"/>
      <c r="D17" s="437"/>
      <c r="E17" s="437"/>
      <c r="F17" s="438"/>
      <c r="G17" s="16"/>
      <c r="H17" s="118"/>
      <c r="I17" s="32"/>
      <c r="J17" s="32"/>
      <c r="Q17" s="77"/>
      <c r="AC17" s="13"/>
      <c r="AD17" s="18"/>
      <c r="AE17" s="18"/>
      <c r="AF17" s="18"/>
      <c r="AG17" s="18"/>
    </row>
    <row r="18" spans="2:33" s="68" customFormat="1" x14ac:dyDescent="0.25">
      <c r="F18" s="16"/>
      <c r="G18" s="16"/>
      <c r="H18" s="118"/>
      <c r="I18" s="72"/>
      <c r="J18" s="72"/>
      <c r="Q18" s="77"/>
      <c r="AC18" s="13"/>
      <c r="AD18" s="29"/>
      <c r="AE18" s="29"/>
      <c r="AF18" s="29"/>
      <c r="AG18" s="29"/>
    </row>
    <row r="19" spans="2:33" s="68" customFormat="1" ht="15.75" x14ac:dyDescent="0.25">
      <c r="B19" s="381"/>
      <c r="C19" s="382"/>
      <c r="F19" s="16"/>
      <c r="G19" s="16"/>
      <c r="H19" s="118"/>
      <c r="I19" s="72"/>
      <c r="J19" s="72"/>
      <c r="Q19" s="77"/>
      <c r="AC19" s="13"/>
      <c r="AD19" s="29"/>
      <c r="AE19" s="29"/>
      <c r="AF19" s="29"/>
      <c r="AG19" s="29"/>
    </row>
    <row r="20" spans="2:33" s="68" customFormat="1" ht="15.75" x14ac:dyDescent="0.25">
      <c r="B20" s="381"/>
      <c r="C20" s="382"/>
      <c r="F20" s="16"/>
      <c r="G20" s="16"/>
      <c r="H20" s="118"/>
      <c r="I20" s="72"/>
      <c r="J20" s="72"/>
      <c r="Q20" s="77"/>
      <c r="AC20" s="13"/>
      <c r="AD20" s="29"/>
      <c r="AE20" s="29"/>
      <c r="AF20" s="29"/>
      <c r="AG20" s="29"/>
    </row>
    <row r="21" spans="2:33" s="68" customFormat="1" ht="15.75" x14ac:dyDescent="0.25">
      <c r="B21" s="381"/>
      <c r="C21" s="382"/>
      <c r="F21" s="16"/>
      <c r="G21" s="16"/>
      <c r="H21" s="118"/>
      <c r="I21" s="72"/>
      <c r="J21" s="122"/>
      <c r="K21" s="121"/>
      <c r="L21" s="121"/>
      <c r="M21" s="121"/>
      <c r="N21" s="121"/>
      <c r="Q21" s="77"/>
      <c r="AC21" s="13"/>
      <c r="AD21" s="29"/>
      <c r="AE21" s="29"/>
      <c r="AF21" s="29"/>
      <c r="AG21" s="29"/>
    </row>
    <row r="22" spans="2:33" s="68" customFormat="1" ht="15.75" x14ac:dyDescent="0.25">
      <c r="B22" s="381"/>
      <c r="C22" s="382"/>
      <c r="F22" s="16"/>
      <c r="G22" s="16"/>
      <c r="H22" s="118"/>
      <c r="I22" s="72"/>
      <c r="J22" s="72"/>
      <c r="Q22" s="77"/>
      <c r="AC22" s="13"/>
      <c r="AD22" s="29"/>
      <c r="AE22" s="29"/>
      <c r="AF22" s="29"/>
      <c r="AG22" s="29"/>
    </row>
    <row r="23" spans="2:33" s="68" customFormat="1" ht="15.75" x14ac:dyDescent="0.25">
      <c r="B23" s="381"/>
      <c r="C23" s="382"/>
      <c r="F23" s="16"/>
      <c r="G23" s="16"/>
      <c r="H23" s="118"/>
      <c r="I23" s="72"/>
      <c r="J23" s="72"/>
      <c r="Q23" s="77"/>
      <c r="AC23" s="13"/>
      <c r="AD23" s="29"/>
      <c r="AE23" s="29"/>
      <c r="AF23" s="29"/>
      <c r="AG23" s="29"/>
    </row>
  </sheetData>
  <sheetProtection algorithmName="SHA-512" hashValue="8l8DFAve5ZPERhR7MnTffDz4v2kFPR4UF4GUXe1IwsBAyPS2HKEqJcY3EhsxIRczBbON6PKqAynsCCHAfzejrA==" saltValue="Jm9MFhZ8pMYWGi8wXWLMSA==" spinCount="100000" sheet="1" objects="1" scenarios="1"/>
  <pageMargins left="0.511811024" right="0.511811024" top="0.78740157499999996" bottom="0.78740157499999996" header="0.31496062000000002" footer="0.31496062000000002"/>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view="pageBreakPreview" topLeftCell="C5" zoomScaleNormal="80" zoomScaleSheetLayoutView="100" zoomScalePageLayoutView="110" workbookViewId="0">
      <selection activeCell="R14" sqref="R14"/>
    </sheetView>
  </sheetViews>
  <sheetFormatPr defaultColWidth="8.85546875" defaultRowHeight="15" x14ac:dyDescent="0.25"/>
  <cols>
    <col min="1" max="1" width="3.42578125" style="29" customWidth="1"/>
    <col min="2" max="2" width="6.42578125" style="14" customWidth="1"/>
    <col min="3" max="3" width="20" style="14" customWidth="1"/>
    <col min="4" max="4" width="54.5703125" style="29" customWidth="1"/>
    <col min="5" max="5" width="55.140625" style="29" customWidth="1"/>
    <col min="6" max="6" width="14.42578125" style="29" customWidth="1"/>
    <col min="7" max="17" width="5.5703125" style="29" customWidth="1"/>
    <col min="18" max="18" width="52.5703125" style="29" customWidth="1"/>
    <col min="19" max="16384" width="8.85546875" style="29"/>
  </cols>
  <sheetData>
    <row r="1" spans="1:18" ht="12" customHeight="1" x14ac:dyDescent="0.35"/>
    <row r="2" spans="1:18" ht="24.95" customHeight="1" x14ac:dyDescent="0.25">
      <c r="B2" s="600" t="s">
        <v>202</v>
      </c>
      <c r="C2" s="600"/>
      <c r="D2" s="600"/>
      <c r="E2" s="600"/>
      <c r="F2" s="600"/>
      <c r="G2" s="600"/>
      <c r="H2" s="600"/>
      <c r="I2" s="600"/>
      <c r="J2" s="600"/>
      <c r="K2" s="600"/>
      <c r="L2" s="600"/>
      <c r="M2" s="600"/>
      <c r="N2" s="600"/>
      <c r="O2" s="600"/>
      <c r="P2" s="600"/>
      <c r="Q2" s="600"/>
      <c r="R2" s="600"/>
    </row>
    <row r="3" spans="1:18" ht="20.100000000000001" customHeight="1" x14ac:dyDescent="0.25">
      <c r="B3" s="601" t="s">
        <v>249</v>
      </c>
      <c r="C3" s="601"/>
      <c r="D3" s="601"/>
      <c r="E3" s="601"/>
      <c r="F3" s="601"/>
      <c r="G3" s="601"/>
      <c r="H3" s="601"/>
      <c r="I3" s="601"/>
      <c r="J3" s="601"/>
      <c r="K3" s="601"/>
      <c r="L3" s="601"/>
      <c r="M3" s="601"/>
      <c r="N3" s="601"/>
      <c r="O3" s="601"/>
      <c r="P3" s="601"/>
      <c r="Q3" s="601"/>
      <c r="R3" s="601"/>
    </row>
    <row r="4" spans="1:18" ht="5.0999999999999996" customHeight="1" x14ac:dyDescent="0.35"/>
    <row r="5" spans="1:18" s="227" customFormat="1" ht="37.5" customHeight="1" x14ac:dyDescent="0.25">
      <c r="B5" s="609" t="s">
        <v>266</v>
      </c>
      <c r="C5" s="609"/>
      <c r="D5" s="609"/>
      <c r="E5" s="609"/>
      <c r="F5" s="609"/>
      <c r="G5" s="609"/>
      <c r="H5" s="609"/>
      <c r="I5" s="609"/>
      <c r="J5" s="609"/>
      <c r="K5" s="609"/>
      <c r="L5" s="609"/>
      <c r="M5" s="609"/>
      <c r="N5" s="609"/>
      <c r="O5" s="609"/>
      <c r="P5" s="609"/>
      <c r="Q5" s="609"/>
      <c r="R5" s="609"/>
    </row>
    <row r="6" spans="1:18" s="240" customFormat="1" ht="5.0999999999999996" customHeight="1" x14ac:dyDescent="0.35">
      <c r="B6" s="236"/>
      <c r="C6" s="341"/>
      <c r="D6" s="342"/>
      <c r="E6" s="342"/>
      <c r="F6" s="305"/>
    </row>
    <row r="7" spans="1:18" s="246" customFormat="1" ht="24.95" customHeight="1" x14ac:dyDescent="0.35">
      <c r="B7" s="257" t="s">
        <v>5</v>
      </c>
      <c r="C7" s="343" t="s">
        <v>281</v>
      </c>
      <c r="D7" s="344"/>
      <c r="E7" s="344"/>
      <c r="F7" s="344"/>
      <c r="G7" s="344"/>
      <c r="H7" s="344"/>
      <c r="I7" s="344"/>
      <c r="J7" s="344"/>
      <c r="K7" s="344"/>
      <c r="L7" s="344"/>
      <c r="M7" s="344"/>
      <c r="N7" s="344"/>
      <c r="O7" s="344"/>
      <c r="P7" s="344"/>
      <c r="Q7" s="344"/>
      <c r="R7" s="344"/>
    </row>
    <row r="8" spans="1:18" s="227" customFormat="1" ht="30" customHeight="1" x14ac:dyDescent="0.25">
      <c r="B8" s="308"/>
      <c r="C8" s="309" t="s">
        <v>92</v>
      </c>
      <c r="D8" s="610" t="s">
        <v>91</v>
      </c>
      <c r="E8" s="611"/>
      <c r="F8" s="611"/>
      <c r="G8" s="611"/>
      <c r="H8" s="611"/>
      <c r="I8" s="611"/>
      <c r="J8" s="611"/>
      <c r="K8" s="611"/>
      <c r="L8" s="611"/>
      <c r="M8" s="611"/>
      <c r="N8" s="611"/>
      <c r="O8" s="611"/>
      <c r="P8" s="611"/>
      <c r="Q8" s="611"/>
      <c r="R8" s="612"/>
    </row>
    <row r="9" spans="1:18" s="227" customFormat="1" ht="50.1" customHeight="1" x14ac:dyDescent="0.25">
      <c r="B9" s="615"/>
      <c r="C9" s="619" t="s">
        <v>93</v>
      </c>
      <c r="D9" s="610" t="s">
        <v>108</v>
      </c>
      <c r="E9" s="611"/>
      <c r="F9" s="611"/>
      <c r="G9" s="611"/>
      <c r="H9" s="611"/>
      <c r="I9" s="611"/>
      <c r="J9" s="611"/>
      <c r="K9" s="611"/>
      <c r="L9" s="611"/>
      <c r="M9" s="611"/>
      <c r="N9" s="611"/>
      <c r="O9" s="611"/>
      <c r="P9" s="611"/>
      <c r="Q9" s="611"/>
      <c r="R9" s="612"/>
    </row>
    <row r="10" spans="1:18" s="227" customFormat="1" ht="30" customHeight="1" x14ac:dyDescent="0.25">
      <c r="B10" s="616"/>
      <c r="C10" s="620"/>
      <c r="D10" s="610" t="s">
        <v>109</v>
      </c>
      <c r="E10" s="611"/>
      <c r="F10" s="611"/>
      <c r="G10" s="611"/>
      <c r="H10" s="611"/>
      <c r="I10" s="611"/>
      <c r="J10" s="611"/>
      <c r="K10" s="611"/>
      <c r="L10" s="611"/>
      <c r="M10" s="611"/>
      <c r="N10" s="611"/>
      <c r="O10" s="611"/>
      <c r="P10" s="611"/>
      <c r="Q10" s="611"/>
      <c r="R10" s="612"/>
    </row>
    <row r="11" spans="1:18" s="310" customFormat="1" ht="30" customHeight="1" x14ac:dyDescent="0.25">
      <c r="B11" s="613"/>
      <c r="C11" s="621" t="s">
        <v>18</v>
      </c>
      <c r="D11" s="623" t="s">
        <v>63</v>
      </c>
      <c r="E11" s="621" t="s">
        <v>96</v>
      </c>
      <c r="F11" s="625" t="s">
        <v>106</v>
      </c>
      <c r="G11" s="617" t="s">
        <v>155</v>
      </c>
      <c r="H11" s="618"/>
      <c r="I11" s="618"/>
      <c r="J11" s="618"/>
      <c r="K11" s="618"/>
      <c r="L11" s="617" t="s">
        <v>225</v>
      </c>
      <c r="M11" s="618"/>
      <c r="N11" s="618"/>
      <c r="O11" s="618"/>
      <c r="P11" s="618"/>
      <c r="Q11" s="618"/>
      <c r="R11" s="625" t="s">
        <v>259</v>
      </c>
    </row>
    <row r="12" spans="1:18" s="310" customFormat="1" ht="30" customHeight="1" x14ac:dyDescent="0.25">
      <c r="B12" s="614"/>
      <c r="C12" s="622"/>
      <c r="D12" s="624"/>
      <c r="E12" s="622"/>
      <c r="F12" s="626"/>
      <c r="G12" s="337" t="str">
        <f>Níveis!E6</f>
        <v>N1i</v>
      </c>
      <c r="H12" s="337" t="str">
        <f>Níveis!E7</f>
        <v>N2i</v>
      </c>
      <c r="I12" s="337" t="str">
        <f>Níveis!E8</f>
        <v>N3i</v>
      </c>
      <c r="J12" s="338" t="str">
        <f>Níveis!E9</f>
        <v>N4i</v>
      </c>
      <c r="K12" s="338" t="str">
        <f>Níveis!E10</f>
        <v>N5i</v>
      </c>
      <c r="L12" s="311" t="s">
        <v>111</v>
      </c>
      <c r="M12" s="311" t="s">
        <v>110</v>
      </c>
      <c r="N12" s="311" t="s">
        <v>112</v>
      </c>
      <c r="O12" s="311" t="s">
        <v>113</v>
      </c>
      <c r="P12" s="311" t="s">
        <v>114</v>
      </c>
      <c r="Q12" s="311" t="s">
        <v>115</v>
      </c>
      <c r="R12" s="626"/>
    </row>
    <row r="13" spans="1:18" s="227" customFormat="1" ht="45.95" customHeight="1" x14ac:dyDescent="0.25">
      <c r="A13" s="312">
        <v>1</v>
      </c>
      <c r="B13" s="313" t="s">
        <v>10</v>
      </c>
      <c r="C13" s="249" t="s">
        <v>99</v>
      </c>
      <c r="D13" s="314" t="s">
        <v>277</v>
      </c>
      <c r="E13" s="314" t="s">
        <v>98</v>
      </c>
      <c r="F13" s="315" t="s">
        <v>47</v>
      </c>
      <c r="G13" s="316" t="s">
        <v>134</v>
      </c>
      <c r="H13" s="316" t="s">
        <v>134</v>
      </c>
      <c r="I13" s="316" t="s">
        <v>134</v>
      </c>
      <c r="J13" s="317" t="s">
        <v>134</v>
      </c>
      <c r="K13" s="317" t="s">
        <v>134</v>
      </c>
      <c r="L13" s="317" t="s">
        <v>42</v>
      </c>
      <c r="M13" s="317" t="s">
        <v>42</v>
      </c>
      <c r="N13" s="317" t="s">
        <v>42</v>
      </c>
      <c r="O13" s="317" t="s">
        <v>42</v>
      </c>
      <c r="P13" s="317" t="s">
        <v>42</v>
      </c>
      <c r="Q13" s="317" t="s">
        <v>42</v>
      </c>
      <c r="R13" s="314" t="s">
        <v>370</v>
      </c>
    </row>
    <row r="14" spans="1:18" s="227" customFormat="1" ht="45.95" customHeight="1" x14ac:dyDescent="0.25">
      <c r="A14" s="312">
        <v>2</v>
      </c>
      <c r="B14" s="313" t="s">
        <v>11</v>
      </c>
      <c r="C14" s="249" t="s">
        <v>25</v>
      </c>
      <c r="D14" s="314" t="s">
        <v>164</v>
      </c>
      <c r="E14" s="314" t="s">
        <v>133</v>
      </c>
      <c r="F14" s="315" t="s">
        <v>32</v>
      </c>
      <c r="G14" s="316" t="s">
        <v>134</v>
      </c>
      <c r="H14" s="316" t="s">
        <v>134</v>
      </c>
      <c r="I14" s="316" t="s">
        <v>134</v>
      </c>
      <c r="J14" s="317" t="s">
        <v>134</v>
      </c>
      <c r="K14" s="317" t="s">
        <v>134</v>
      </c>
      <c r="L14" s="317" t="s">
        <v>42</v>
      </c>
      <c r="M14" s="317" t="s">
        <v>42</v>
      </c>
      <c r="N14" s="317" t="s">
        <v>42</v>
      </c>
      <c r="O14" s="317" t="s">
        <v>42</v>
      </c>
      <c r="P14" s="317" t="s">
        <v>42</v>
      </c>
      <c r="Q14" s="317" t="s">
        <v>42</v>
      </c>
      <c r="R14" s="314" t="s">
        <v>369</v>
      </c>
    </row>
    <row r="15" spans="1:18" s="227" customFormat="1" ht="45.95" customHeight="1" x14ac:dyDescent="0.25">
      <c r="A15" s="312">
        <v>3</v>
      </c>
      <c r="B15" s="313" t="s">
        <v>12</v>
      </c>
      <c r="C15" s="249" t="s">
        <v>14</v>
      </c>
      <c r="D15" s="314" t="s">
        <v>23</v>
      </c>
      <c r="E15" s="314" t="s">
        <v>209</v>
      </c>
      <c r="F15" s="315" t="s">
        <v>165</v>
      </c>
      <c r="G15" s="316"/>
      <c r="H15" s="316" t="s">
        <v>134</v>
      </c>
      <c r="I15" s="316" t="s">
        <v>134</v>
      </c>
      <c r="J15" s="317" t="s">
        <v>134</v>
      </c>
      <c r="K15" s="317" t="s">
        <v>134</v>
      </c>
      <c r="L15" s="317"/>
      <c r="M15" s="456" t="s">
        <v>42</v>
      </c>
      <c r="N15" s="317" t="s">
        <v>42</v>
      </c>
      <c r="O15" s="317" t="s">
        <v>42</v>
      </c>
      <c r="P15" s="317" t="s">
        <v>42</v>
      </c>
      <c r="Q15" s="317" t="s">
        <v>42</v>
      </c>
      <c r="R15" s="455" t="s">
        <v>135</v>
      </c>
    </row>
    <row r="16" spans="1:18" s="227" customFormat="1" ht="45.95" customHeight="1" x14ac:dyDescent="0.25">
      <c r="A16" s="312">
        <v>4</v>
      </c>
      <c r="B16" s="313" t="s">
        <v>13</v>
      </c>
      <c r="C16" s="249" t="s">
        <v>19</v>
      </c>
      <c r="D16" s="314" t="s">
        <v>73</v>
      </c>
      <c r="E16" s="314" t="s">
        <v>97</v>
      </c>
      <c r="F16" s="315" t="s">
        <v>165</v>
      </c>
      <c r="G16" s="316"/>
      <c r="H16" s="316" t="s">
        <v>134</v>
      </c>
      <c r="I16" s="316" t="s">
        <v>134</v>
      </c>
      <c r="J16" s="317" t="s">
        <v>134</v>
      </c>
      <c r="K16" s="317" t="s">
        <v>134</v>
      </c>
      <c r="L16" s="317"/>
      <c r="M16" s="456" t="s">
        <v>42</v>
      </c>
      <c r="N16" s="317" t="s">
        <v>42</v>
      </c>
      <c r="O16" s="317" t="s">
        <v>42</v>
      </c>
      <c r="P16" s="317" t="s">
        <v>42</v>
      </c>
      <c r="Q16" s="317" t="s">
        <v>42</v>
      </c>
      <c r="R16" s="455" t="s">
        <v>135</v>
      </c>
    </row>
    <row r="17" spans="1:18" s="227" customFormat="1" ht="45.95" customHeight="1" x14ac:dyDescent="0.25">
      <c r="A17" s="312">
        <v>5</v>
      </c>
      <c r="B17" s="313" t="s">
        <v>17</v>
      </c>
      <c r="C17" s="249" t="s">
        <v>15</v>
      </c>
      <c r="D17" s="314" t="s">
        <v>21</v>
      </c>
      <c r="E17" s="314" t="s">
        <v>100</v>
      </c>
      <c r="F17" s="315" t="s">
        <v>165</v>
      </c>
      <c r="G17" s="316"/>
      <c r="H17" s="316"/>
      <c r="I17" s="316" t="s">
        <v>134</v>
      </c>
      <c r="J17" s="317" t="s">
        <v>134</v>
      </c>
      <c r="K17" s="317" t="s">
        <v>134</v>
      </c>
      <c r="L17" s="317"/>
      <c r="M17" s="317" t="s">
        <v>43</v>
      </c>
      <c r="N17" s="317" t="s">
        <v>42</v>
      </c>
      <c r="O17" s="317" t="s">
        <v>42</v>
      </c>
      <c r="P17" s="317" t="s">
        <v>42</v>
      </c>
      <c r="Q17" s="317" t="s">
        <v>42</v>
      </c>
      <c r="R17" s="314" t="s">
        <v>210</v>
      </c>
    </row>
    <row r="18" spans="1:18" s="227" customFormat="1" ht="45.95" customHeight="1" x14ac:dyDescent="0.25">
      <c r="A18" s="312">
        <v>6</v>
      </c>
      <c r="B18" s="313" t="s">
        <v>24</v>
      </c>
      <c r="C18" s="249" t="s">
        <v>20</v>
      </c>
      <c r="D18" s="314" t="s">
        <v>22</v>
      </c>
      <c r="E18" s="314" t="s">
        <v>100</v>
      </c>
      <c r="F18" s="315" t="s">
        <v>165</v>
      </c>
      <c r="G18" s="316"/>
      <c r="H18" s="316"/>
      <c r="I18" s="316" t="s">
        <v>134</v>
      </c>
      <c r="J18" s="317" t="s">
        <v>134</v>
      </c>
      <c r="K18" s="317" t="s">
        <v>134</v>
      </c>
      <c r="L18" s="317"/>
      <c r="M18" s="317" t="s">
        <v>43</v>
      </c>
      <c r="N18" s="317" t="s">
        <v>42</v>
      </c>
      <c r="O18" s="317" t="s">
        <v>42</v>
      </c>
      <c r="P18" s="317" t="s">
        <v>42</v>
      </c>
      <c r="Q18" s="317" t="s">
        <v>42</v>
      </c>
      <c r="R18" s="314" t="s">
        <v>210</v>
      </c>
    </row>
    <row r="19" spans="1:18" s="227" customFormat="1" ht="45.95" customHeight="1" x14ac:dyDescent="0.25">
      <c r="A19" s="312">
        <v>7</v>
      </c>
      <c r="B19" s="313" t="s">
        <v>28</v>
      </c>
      <c r="C19" s="249" t="s">
        <v>16</v>
      </c>
      <c r="D19" s="314" t="s">
        <v>268</v>
      </c>
      <c r="E19" s="314" t="s">
        <v>269</v>
      </c>
      <c r="F19" s="315" t="s">
        <v>165</v>
      </c>
      <c r="G19" s="316"/>
      <c r="H19" s="316"/>
      <c r="I19" s="316" t="s">
        <v>134</v>
      </c>
      <c r="J19" s="317" t="s">
        <v>134</v>
      </c>
      <c r="K19" s="317" t="s">
        <v>134</v>
      </c>
      <c r="L19" s="317"/>
      <c r="M19" s="317" t="s">
        <v>43</v>
      </c>
      <c r="N19" s="317" t="s">
        <v>42</v>
      </c>
      <c r="O19" s="317" t="s">
        <v>42</v>
      </c>
      <c r="P19" s="317" t="s">
        <v>42</v>
      </c>
      <c r="Q19" s="317" t="s">
        <v>42</v>
      </c>
      <c r="R19" s="314" t="s">
        <v>210</v>
      </c>
    </row>
    <row r="20" spans="1:18" s="227" customFormat="1" ht="45.95" customHeight="1" x14ac:dyDescent="0.25">
      <c r="A20" s="312">
        <v>8</v>
      </c>
      <c r="B20" s="313" t="s">
        <v>30</v>
      </c>
      <c r="C20" s="249" t="s">
        <v>103</v>
      </c>
      <c r="D20" s="314" t="s">
        <v>29</v>
      </c>
      <c r="E20" s="314" t="s">
        <v>101</v>
      </c>
      <c r="F20" s="315" t="s">
        <v>165</v>
      </c>
      <c r="G20" s="316"/>
      <c r="H20" s="316"/>
      <c r="I20" s="316" t="s">
        <v>134</v>
      </c>
      <c r="J20" s="317" t="s">
        <v>134</v>
      </c>
      <c r="K20" s="317" t="s">
        <v>134</v>
      </c>
      <c r="L20" s="317"/>
      <c r="M20" s="317" t="s">
        <v>43</v>
      </c>
      <c r="N20" s="317" t="s">
        <v>42</v>
      </c>
      <c r="O20" s="317" t="s">
        <v>42</v>
      </c>
      <c r="P20" s="317" t="s">
        <v>42</v>
      </c>
      <c r="Q20" s="317" t="s">
        <v>42</v>
      </c>
      <c r="R20" s="314" t="s">
        <v>210</v>
      </c>
    </row>
    <row r="21" spans="1:18" s="370" customFormat="1" ht="45.95" customHeight="1" x14ac:dyDescent="0.25">
      <c r="A21" s="228">
        <v>9</v>
      </c>
      <c r="B21" s="348" t="s">
        <v>49</v>
      </c>
      <c r="C21" s="349" t="s">
        <v>31</v>
      </c>
      <c r="D21" s="350" t="s">
        <v>167</v>
      </c>
      <c r="E21" s="350" t="s">
        <v>102</v>
      </c>
      <c r="F21" s="351" t="s">
        <v>32</v>
      </c>
      <c r="G21" s="352" t="s">
        <v>134</v>
      </c>
      <c r="H21" s="352" t="s">
        <v>134</v>
      </c>
      <c r="I21" s="352" t="s">
        <v>134</v>
      </c>
      <c r="J21" s="353" t="s">
        <v>134</v>
      </c>
      <c r="K21" s="353" t="s">
        <v>134</v>
      </c>
      <c r="L21" s="353"/>
      <c r="M21" s="353" t="s">
        <v>42</v>
      </c>
      <c r="N21" s="353" t="s">
        <v>42</v>
      </c>
      <c r="O21" s="353" t="s">
        <v>42</v>
      </c>
      <c r="P21" s="353" t="s">
        <v>42</v>
      </c>
      <c r="Q21" s="353" t="s">
        <v>42</v>
      </c>
      <c r="R21" s="350" t="s">
        <v>135</v>
      </c>
    </row>
    <row r="22" spans="1:18" s="371" customFormat="1" ht="15" customHeight="1" x14ac:dyDescent="0.25">
      <c r="A22" s="228"/>
      <c r="B22" s="345"/>
      <c r="C22" s="346"/>
      <c r="D22" s="347"/>
      <c r="E22" s="254"/>
      <c r="F22" s="318"/>
    </row>
    <row r="23" spans="1:18" s="246" customFormat="1" ht="24.95" customHeight="1" x14ac:dyDescent="0.25">
      <c r="A23" s="312"/>
      <c r="B23" s="257" t="s">
        <v>6</v>
      </c>
      <c r="C23" s="319" t="s">
        <v>9</v>
      </c>
      <c r="D23" s="320"/>
      <c r="E23" s="320"/>
      <c r="F23" s="320"/>
      <c r="G23" s="320"/>
      <c r="H23" s="320"/>
      <c r="I23" s="320"/>
      <c r="J23" s="320"/>
      <c r="K23" s="320"/>
      <c r="L23" s="320"/>
      <c r="M23" s="320"/>
      <c r="N23" s="320"/>
      <c r="O23" s="320"/>
      <c r="P23" s="320"/>
      <c r="Q23" s="320"/>
      <c r="R23" s="320"/>
    </row>
    <row r="24" spans="1:18" s="227" customFormat="1" ht="30" customHeight="1" x14ac:dyDescent="0.25">
      <c r="A24" s="312"/>
      <c r="B24" s="308"/>
      <c r="C24" s="309" t="s">
        <v>92</v>
      </c>
      <c r="D24" s="610" t="s">
        <v>270</v>
      </c>
      <c r="E24" s="611"/>
      <c r="F24" s="611"/>
      <c r="G24" s="611"/>
      <c r="H24" s="611"/>
      <c r="I24" s="611"/>
      <c r="J24" s="611"/>
      <c r="K24" s="611"/>
      <c r="L24" s="611"/>
      <c r="M24" s="611"/>
      <c r="N24" s="611"/>
      <c r="O24" s="611"/>
      <c r="P24" s="611"/>
      <c r="Q24" s="611"/>
      <c r="R24" s="612"/>
    </row>
    <row r="25" spans="1:18" s="227" customFormat="1" ht="50.1" customHeight="1" x14ac:dyDescent="0.25">
      <c r="A25" s="312"/>
      <c r="B25" s="615"/>
      <c r="C25" s="619" t="s">
        <v>93</v>
      </c>
      <c r="D25" s="610" t="s">
        <v>260</v>
      </c>
      <c r="E25" s="611"/>
      <c r="F25" s="611"/>
      <c r="G25" s="611"/>
      <c r="H25" s="611"/>
      <c r="I25" s="611"/>
      <c r="J25" s="611"/>
      <c r="K25" s="611"/>
      <c r="L25" s="611"/>
      <c r="M25" s="611"/>
      <c r="N25" s="611"/>
      <c r="O25" s="611"/>
      <c r="P25" s="611"/>
      <c r="Q25" s="611"/>
      <c r="R25" s="612"/>
    </row>
    <row r="26" spans="1:18" s="227" customFormat="1" ht="30" customHeight="1" x14ac:dyDescent="0.25">
      <c r="A26" s="312"/>
      <c r="B26" s="616"/>
      <c r="C26" s="620"/>
      <c r="D26" s="610" t="s">
        <v>273</v>
      </c>
      <c r="E26" s="611"/>
      <c r="F26" s="611"/>
      <c r="G26" s="611"/>
      <c r="H26" s="611"/>
      <c r="I26" s="611"/>
      <c r="J26" s="611"/>
      <c r="K26" s="611"/>
      <c r="L26" s="611"/>
      <c r="M26" s="611"/>
      <c r="N26" s="611"/>
      <c r="O26" s="611"/>
      <c r="P26" s="611"/>
      <c r="Q26" s="611"/>
      <c r="R26" s="612"/>
    </row>
    <row r="27" spans="1:18" s="310" customFormat="1" ht="30" customHeight="1" x14ac:dyDescent="0.25">
      <c r="B27" s="613"/>
      <c r="C27" s="621" t="s">
        <v>18</v>
      </c>
      <c r="D27" s="623" t="s">
        <v>63</v>
      </c>
      <c r="E27" s="621" t="s">
        <v>96</v>
      </c>
      <c r="F27" s="625" t="s">
        <v>106</v>
      </c>
      <c r="G27" s="617" t="str">
        <f>G$11</f>
        <v>Metas requeridas conforme Nível de Implementação</v>
      </c>
      <c r="H27" s="618"/>
      <c r="I27" s="618"/>
      <c r="J27" s="618"/>
      <c r="K27" s="618"/>
      <c r="L27" s="617" t="str">
        <f>L$11</f>
        <v>Aferição em cada Ciclo, a partir do Nivel Caracteristico Inicial indicado</v>
      </c>
      <c r="M27" s="618"/>
      <c r="N27" s="618"/>
      <c r="O27" s="618"/>
      <c r="P27" s="618"/>
      <c r="Q27" s="618"/>
      <c r="R27" s="625" t="str">
        <f>R11</f>
        <v>Condições de Exigibilidade e Critérios de Aferição</v>
      </c>
    </row>
    <row r="28" spans="1:18" s="310" customFormat="1" ht="30" customHeight="1" x14ac:dyDescent="0.25">
      <c r="B28" s="614"/>
      <c r="C28" s="622"/>
      <c r="D28" s="624"/>
      <c r="E28" s="622"/>
      <c r="F28" s="626"/>
      <c r="G28" s="337" t="str">
        <f t="shared" ref="G28:Q28" si="0">G$12</f>
        <v>N1i</v>
      </c>
      <c r="H28" s="337" t="str">
        <f t="shared" si="0"/>
        <v>N2i</v>
      </c>
      <c r="I28" s="337" t="str">
        <f t="shared" si="0"/>
        <v>N3i</v>
      </c>
      <c r="J28" s="338" t="str">
        <f t="shared" si="0"/>
        <v>N4i</v>
      </c>
      <c r="K28" s="338" t="str">
        <f t="shared" si="0"/>
        <v>N5i</v>
      </c>
      <c r="L28" s="311" t="str">
        <f t="shared" si="0"/>
        <v>Ano 0</v>
      </c>
      <c r="M28" s="311" t="str">
        <f t="shared" si="0"/>
        <v>Ano 1</v>
      </c>
      <c r="N28" s="311" t="str">
        <f t="shared" si="0"/>
        <v>Ano 2</v>
      </c>
      <c r="O28" s="311" t="str">
        <f t="shared" si="0"/>
        <v>Ano 3</v>
      </c>
      <c r="P28" s="311" t="str">
        <f t="shared" si="0"/>
        <v>Ano 4</v>
      </c>
      <c r="Q28" s="311" t="str">
        <f t="shared" si="0"/>
        <v>Ano 5</v>
      </c>
      <c r="R28" s="626"/>
    </row>
    <row r="29" spans="1:18" s="227" customFormat="1" ht="65.099999999999994" customHeight="1" x14ac:dyDescent="0.25">
      <c r="A29" s="312">
        <v>10</v>
      </c>
      <c r="B29" s="313" t="s">
        <v>33</v>
      </c>
      <c r="C29" s="321" t="s">
        <v>74</v>
      </c>
      <c r="D29" s="314" t="s">
        <v>168</v>
      </c>
      <c r="E29" s="314" t="s">
        <v>169</v>
      </c>
      <c r="F29" s="323" t="s">
        <v>170</v>
      </c>
      <c r="G29" s="316"/>
      <c r="H29" s="316" t="s">
        <v>134</v>
      </c>
      <c r="I29" s="316" t="s">
        <v>134</v>
      </c>
      <c r="J29" s="317" t="s">
        <v>134</v>
      </c>
      <c r="K29" s="317" t="s">
        <v>134</v>
      </c>
      <c r="L29" s="324"/>
      <c r="M29" s="317" t="s">
        <v>43</v>
      </c>
      <c r="N29" s="317" t="s">
        <v>42</v>
      </c>
      <c r="O29" s="317" t="s">
        <v>42</v>
      </c>
      <c r="P29" s="317" t="s">
        <v>42</v>
      </c>
      <c r="Q29" s="317" t="s">
        <v>42</v>
      </c>
      <c r="R29" s="322" t="s">
        <v>171</v>
      </c>
    </row>
    <row r="30" spans="1:18" s="227" customFormat="1" ht="50.1" customHeight="1" x14ac:dyDescent="0.25">
      <c r="A30" s="312">
        <v>11</v>
      </c>
      <c r="B30" s="354" t="s">
        <v>34</v>
      </c>
      <c r="C30" s="355" t="s">
        <v>117</v>
      </c>
      <c r="D30" s="357" t="s">
        <v>172</v>
      </c>
      <c r="E30" s="357" t="s">
        <v>173</v>
      </c>
      <c r="F30" s="358" t="s">
        <v>170</v>
      </c>
      <c r="G30" s="359"/>
      <c r="H30" s="359"/>
      <c r="I30" s="359" t="s">
        <v>134</v>
      </c>
      <c r="J30" s="360" t="s">
        <v>134</v>
      </c>
      <c r="K30" s="360" t="s">
        <v>134</v>
      </c>
      <c r="L30" s="360"/>
      <c r="M30" s="360"/>
      <c r="N30" s="360" t="s">
        <v>43</v>
      </c>
      <c r="O30" s="360" t="s">
        <v>42</v>
      </c>
      <c r="P30" s="360" t="s">
        <v>42</v>
      </c>
      <c r="Q30" s="360" t="s">
        <v>42</v>
      </c>
      <c r="R30" s="356" t="s">
        <v>174</v>
      </c>
    </row>
    <row r="31" spans="1:18" s="365" customFormat="1" ht="82.5" customHeight="1" x14ac:dyDescent="0.25">
      <c r="A31" s="361">
        <v>12</v>
      </c>
      <c r="B31" s="348" t="s">
        <v>35</v>
      </c>
      <c r="C31" s="362" t="s">
        <v>104</v>
      </c>
      <c r="D31" s="350" t="s">
        <v>105</v>
      </c>
      <c r="E31" s="350" t="s">
        <v>175</v>
      </c>
      <c r="F31" s="364" t="s">
        <v>170</v>
      </c>
      <c r="G31" s="352"/>
      <c r="H31" s="352"/>
      <c r="I31" s="352" t="s">
        <v>134</v>
      </c>
      <c r="J31" s="353" t="s">
        <v>134</v>
      </c>
      <c r="K31" s="353" t="s">
        <v>134</v>
      </c>
      <c r="L31" s="353"/>
      <c r="M31" s="353"/>
      <c r="N31" s="353" t="s">
        <v>44</v>
      </c>
      <c r="O31" s="353" t="s">
        <v>42</v>
      </c>
      <c r="P31" s="353" t="s">
        <v>42</v>
      </c>
      <c r="Q31" s="353" t="s">
        <v>42</v>
      </c>
      <c r="R31" s="363" t="s">
        <v>176</v>
      </c>
    </row>
    <row r="32" spans="1:18" s="246" customFormat="1" ht="24.95" customHeight="1" x14ac:dyDescent="0.25">
      <c r="A32" s="312"/>
      <c r="B32" s="257" t="s">
        <v>7</v>
      </c>
      <c r="C32" s="325" t="s">
        <v>89</v>
      </c>
      <c r="D32" s="326"/>
      <c r="E32" s="326"/>
      <c r="F32" s="326"/>
      <c r="G32" s="326"/>
      <c r="H32" s="326"/>
      <c r="I32" s="326"/>
      <c r="J32" s="326"/>
      <c r="K32" s="326"/>
      <c r="L32" s="326"/>
      <c r="M32" s="326"/>
      <c r="N32" s="326"/>
      <c r="O32" s="326"/>
      <c r="P32" s="326"/>
      <c r="Q32" s="326"/>
      <c r="R32" s="326"/>
    </row>
    <row r="33" spans="1:18" s="227" customFormat="1" ht="30" customHeight="1" x14ac:dyDescent="0.25">
      <c r="A33" s="312"/>
      <c r="B33" s="308"/>
      <c r="C33" s="309" t="s">
        <v>92</v>
      </c>
      <c r="D33" s="610" t="s">
        <v>271</v>
      </c>
      <c r="E33" s="611"/>
      <c r="F33" s="611"/>
      <c r="G33" s="611"/>
      <c r="H33" s="611"/>
      <c r="I33" s="611"/>
      <c r="J33" s="611"/>
      <c r="K33" s="611"/>
      <c r="L33" s="611"/>
      <c r="M33" s="611"/>
      <c r="N33" s="611"/>
      <c r="O33" s="611"/>
      <c r="P33" s="611"/>
      <c r="Q33" s="611"/>
      <c r="R33" s="612"/>
    </row>
    <row r="34" spans="1:18" s="227" customFormat="1" ht="50.1" customHeight="1" x14ac:dyDescent="0.25">
      <c r="A34" s="312"/>
      <c r="B34" s="615"/>
      <c r="C34" s="619" t="s">
        <v>93</v>
      </c>
      <c r="D34" s="610" t="s">
        <v>278</v>
      </c>
      <c r="E34" s="611"/>
      <c r="F34" s="611"/>
      <c r="G34" s="611"/>
      <c r="H34" s="611"/>
      <c r="I34" s="611"/>
      <c r="J34" s="611"/>
      <c r="K34" s="611"/>
      <c r="L34" s="611"/>
      <c r="M34" s="611"/>
      <c r="N34" s="611"/>
      <c r="O34" s="611"/>
      <c r="P34" s="611"/>
      <c r="Q34" s="611"/>
      <c r="R34" s="612"/>
    </row>
    <row r="35" spans="1:18" s="227" customFormat="1" ht="30" customHeight="1" x14ac:dyDescent="0.25">
      <c r="A35" s="312"/>
      <c r="B35" s="616"/>
      <c r="C35" s="620"/>
      <c r="D35" s="610" t="s">
        <v>272</v>
      </c>
      <c r="E35" s="611"/>
      <c r="F35" s="611"/>
      <c r="G35" s="611"/>
      <c r="H35" s="611"/>
      <c r="I35" s="611"/>
      <c r="J35" s="611"/>
      <c r="K35" s="611"/>
      <c r="L35" s="611"/>
      <c r="M35" s="611"/>
      <c r="N35" s="611"/>
      <c r="O35" s="611"/>
      <c r="P35" s="611"/>
      <c r="Q35" s="611"/>
      <c r="R35" s="612"/>
    </row>
    <row r="36" spans="1:18" s="310" customFormat="1" ht="30" customHeight="1" x14ac:dyDescent="0.25">
      <c r="B36" s="613"/>
      <c r="C36" s="621" t="s">
        <v>18</v>
      </c>
      <c r="D36" s="623" t="s">
        <v>63</v>
      </c>
      <c r="E36" s="621" t="s">
        <v>96</v>
      </c>
      <c r="F36" s="625" t="s">
        <v>106</v>
      </c>
      <c r="G36" s="617" t="str">
        <f>G$11</f>
        <v>Metas requeridas conforme Nível de Implementação</v>
      </c>
      <c r="H36" s="618"/>
      <c r="I36" s="618"/>
      <c r="J36" s="618"/>
      <c r="K36" s="618"/>
      <c r="L36" s="617" t="str">
        <f>L$11</f>
        <v>Aferição em cada Ciclo, a partir do Nivel Caracteristico Inicial indicado</v>
      </c>
      <c r="M36" s="618"/>
      <c r="N36" s="618"/>
      <c r="O36" s="618"/>
      <c r="P36" s="618"/>
      <c r="Q36" s="618"/>
      <c r="R36" s="625" t="str">
        <f>R11</f>
        <v>Condições de Exigibilidade e Critérios de Aferição</v>
      </c>
    </row>
    <row r="37" spans="1:18" s="310" customFormat="1" ht="30" customHeight="1" x14ac:dyDescent="0.25">
      <c r="B37" s="614"/>
      <c r="C37" s="622"/>
      <c r="D37" s="624"/>
      <c r="E37" s="622"/>
      <c r="F37" s="626"/>
      <c r="G37" s="337" t="str">
        <f t="shared" ref="G37:Q37" si="1">G$12</f>
        <v>N1i</v>
      </c>
      <c r="H37" s="337" t="str">
        <f t="shared" si="1"/>
        <v>N2i</v>
      </c>
      <c r="I37" s="337" t="str">
        <f t="shared" si="1"/>
        <v>N3i</v>
      </c>
      <c r="J37" s="338" t="str">
        <f t="shared" si="1"/>
        <v>N4i</v>
      </c>
      <c r="K37" s="338" t="str">
        <f t="shared" si="1"/>
        <v>N5i</v>
      </c>
      <c r="L37" s="311" t="str">
        <f t="shared" si="1"/>
        <v>Ano 0</v>
      </c>
      <c r="M37" s="311" t="str">
        <f t="shared" si="1"/>
        <v>Ano 1</v>
      </c>
      <c r="N37" s="311" t="str">
        <f t="shared" si="1"/>
        <v>Ano 2</v>
      </c>
      <c r="O37" s="311" t="str">
        <f t="shared" si="1"/>
        <v>Ano 3</v>
      </c>
      <c r="P37" s="311" t="str">
        <f t="shared" si="1"/>
        <v>Ano 4</v>
      </c>
      <c r="Q37" s="311" t="str">
        <f t="shared" si="1"/>
        <v>Ano 5</v>
      </c>
      <c r="R37" s="626"/>
    </row>
    <row r="38" spans="1:18" s="227" customFormat="1" ht="54.95" customHeight="1" x14ac:dyDescent="0.25">
      <c r="A38" s="312">
        <v>13</v>
      </c>
      <c r="B38" s="313" t="s">
        <v>36</v>
      </c>
      <c r="C38" s="321" t="s">
        <v>107</v>
      </c>
      <c r="D38" s="314" t="s">
        <v>342</v>
      </c>
      <c r="E38" s="314" t="s">
        <v>341</v>
      </c>
      <c r="F38" s="323" t="s">
        <v>170</v>
      </c>
      <c r="G38" s="316"/>
      <c r="H38" s="316" t="s">
        <v>134</v>
      </c>
      <c r="I38" s="316" t="s">
        <v>134</v>
      </c>
      <c r="J38" s="317" t="s">
        <v>134</v>
      </c>
      <c r="K38" s="317" t="s">
        <v>134</v>
      </c>
      <c r="L38" s="324"/>
      <c r="M38" s="317" t="s">
        <v>43</v>
      </c>
      <c r="N38" s="317" t="s">
        <v>42</v>
      </c>
      <c r="O38" s="317" t="s">
        <v>42</v>
      </c>
      <c r="P38" s="317" t="s">
        <v>42</v>
      </c>
      <c r="Q38" s="317" t="s">
        <v>42</v>
      </c>
      <c r="R38" s="322" t="s">
        <v>177</v>
      </c>
    </row>
    <row r="39" spans="1:18" s="227" customFormat="1" ht="50.1" customHeight="1" x14ac:dyDescent="0.25">
      <c r="A39" s="312">
        <v>14</v>
      </c>
      <c r="B39" s="313" t="s">
        <v>37</v>
      </c>
      <c r="C39" s="321" t="s">
        <v>118</v>
      </c>
      <c r="D39" s="314" t="s">
        <v>161</v>
      </c>
      <c r="E39" s="314" t="s">
        <v>162</v>
      </c>
      <c r="F39" s="323" t="s">
        <v>170</v>
      </c>
      <c r="G39" s="316"/>
      <c r="H39" s="316"/>
      <c r="I39" s="316" t="s">
        <v>134</v>
      </c>
      <c r="J39" s="317" t="s">
        <v>134</v>
      </c>
      <c r="K39" s="317" t="s">
        <v>134</v>
      </c>
      <c r="L39" s="317"/>
      <c r="M39" s="317"/>
      <c r="N39" s="317" t="s">
        <v>43</v>
      </c>
      <c r="O39" s="317" t="s">
        <v>42</v>
      </c>
      <c r="P39" s="317" t="s">
        <v>42</v>
      </c>
      <c r="Q39" s="317" t="s">
        <v>42</v>
      </c>
      <c r="R39" s="322" t="s">
        <v>174</v>
      </c>
    </row>
    <row r="40" spans="1:18" s="368" customFormat="1" ht="45" customHeight="1" x14ac:dyDescent="0.25">
      <c r="A40" s="366">
        <v>15</v>
      </c>
      <c r="B40" s="348" t="s">
        <v>38</v>
      </c>
      <c r="C40" s="362" t="s">
        <v>116</v>
      </c>
      <c r="D40" s="350" t="s">
        <v>119</v>
      </c>
      <c r="E40" s="350" t="s">
        <v>163</v>
      </c>
      <c r="F40" s="351" t="s">
        <v>170</v>
      </c>
      <c r="G40" s="367"/>
      <c r="H40" s="367"/>
      <c r="I40" s="352" t="s">
        <v>134</v>
      </c>
      <c r="J40" s="353" t="s">
        <v>134</v>
      </c>
      <c r="K40" s="353" t="s">
        <v>134</v>
      </c>
      <c r="L40" s="353"/>
      <c r="M40" s="353"/>
      <c r="N40" s="353" t="s">
        <v>44</v>
      </c>
      <c r="O40" s="353" t="s">
        <v>42</v>
      </c>
      <c r="P40" s="353" t="s">
        <v>42</v>
      </c>
      <c r="Q40" s="353" t="s">
        <v>42</v>
      </c>
      <c r="R40" s="363" t="s">
        <v>176</v>
      </c>
    </row>
    <row r="41" spans="1:18" s="240" customFormat="1" ht="15" customHeight="1" x14ac:dyDescent="0.25">
      <c r="A41" s="312"/>
      <c r="B41" s="345"/>
      <c r="C41" s="346"/>
      <c r="D41" s="347"/>
      <c r="E41" s="254"/>
      <c r="F41" s="318"/>
    </row>
    <row r="42" spans="1:18" s="246" customFormat="1" ht="24.95" customHeight="1" x14ac:dyDescent="0.25">
      <c r="A42" s="312"/>
      <c r="B42" s="257" t="s">
        <v>8</v>
      </c>
      <c r="C42" s="306" t="s">
        <v>238</v>
      </c>
      <c r="D42" s="307"/>
      <c r="E42" s="307"/>
      <c r="F42" s="307"/>
      <c r="G42" s="307"/>
      <c r="H42" s="307"/>
      <c r="I42" s="307"/>
      <c r="J42" s="307"/>
      <c r="K42" s="307"/>
      <c r="L42" s="307"/>
      <c r="M42" s="307"/>
      <c r="N42" s="307"/>
      <c r="O42" s="307"/>
      <c r="P42" s="307"/>
      <c r="Q42" s="307"/>
      <c r="R42" s="307"/>
    </row>
    <row r="43" spans="1:18" s="227" customFormat="1" ht="30" customHeight="1" x14ac:dyDescent="0.25">
      <c r="A43" s="312"/>
      <c r="B43" s="308"/>
      <c r="C43" s="309" t="s">
        <v>92</v>
      </c>
      <c r="D43" s="610" t="s">
        <v>94</v>
      </c>
      <c r="E43" s="611"/>
      <c r="F43" s="611"/>
      <c r="G43" s="611"/>
      <c r="H43" s="611"/>
      <c r="I43" s="611"/>
      <c r="J43" s="611"/>
      <c r="K43" s="611"/>
      <c r="L43" s="611"/>
      <c r="M43" s="611"/>
      <c r="N43" s="611"/>
      <c r="O43" s="611"/>
      <c r="P43" s="611"/>
      <c r="Q43" s="611"/>
      <c r="R43" s="612"/>
    </row>
    <row r="44" spans="1:18" s="227" customFormat="1" ht="30" customHeight="1" x14ac:dyDescent="0.25">
      <c r="A44" s="312"/>
      <c r="B44" s="615"/>
      <c r="C44" s="619" t="s">
        <v>93</v>
      </c>
      <c r="D44" s="610" t="s">
        <v>95</v>
      </c>
      <c r="E44" s="611"/>
      <c r="F44" s="611"/>
      <c r="G44" s="611"/>
      <c r="H44" s="611"/>
      <c r="I44" s="611"/>
      <c r="J44" s="611"/>
      <c r="K44" s="611"/>
      <c r="L44" s="611"/>
      <c r="M44" s="611"/>
      <c r="N44" s="611"/>
      <c r="O44" s="611"/>
      <c r="P44" s="611"/>
      <c r="Q44" s="611"/>
      <c r="R44" s="612"/>
    </row>
    <row r="45" spans="1:18" s="227" customFormat="1" ht="50.1" customHeight="1" x14ac:dyDescent="0.25">
      <c r="A45" s="312"/>
      <c r="B45" s="616"/>
      <c r="C45" s="620"/>
      <c r="D45" s="610" t="s">
        <v>279</v>
      </c>
      <c r="E45" s="611"/>
      <c r="F45" s="611"/>
      <c r="G45" s="611"/>
      <c r="H45" s="611"/>
      <c r="I45" s="611"/>
      <c r="J45" s="611"/>
      <c r="K45" s="611"/>
      <c r="L45" s="611"/>
      <c r="M45" s="611"/>
      <c r="N45" s="611"/>
      <c r="O45" s="611"/>
      <c r="P45" s="611"/>
      <c r="Q45" s="611"/>
      <c r="R45" s="612"/>
    </row>
    <row r="46" spans="1:18" s="310" customFormat="1" ht="30" customHeight="1" x14ac:dyDescent="0.25">
      <c r="B46" s="613"/>
      <c r="C46" s="621" t="s">
        <v>18</v>
      </c>
      <c r="D46" s="623" t="s">
        <v>63</v>
      </c>
      <c r="E46" s="621" t="s">
        <v>96</v>
      </c>
      <c r="F46" s="625" t="s">
        <v>106</v>
      </c>
      <c r="G46" s="617" t="str">
        <f>G$11</f>
        <v>Metas requeridas conforme Nível de Implementação</v>
      </c>
      <c r="H46" s="618"/>
      <c r="I46" s="618"/>
      <c r="J46" s="618"/>
      <c r="K46" s="618"/>
      <c r="L46" s="617" t="str">
        <f>L$11</f>
        <v>Aferição em cada Ciclo, a partir do Nivel Caracteristico Inicial indicado</v>
      </c>
      <c r="M46" s="618"/>
      <c r="N46" s="618"/>
      <c r="O46" s="618"/>
      <c r="P46" s="618"/>
      <c r="Q46" s="618"/>
      <c r="R46" s="625" t="str">
        <f>R11</f>
        <v>Condições de Exigibilidade e Critérios de Aferição</v>
      </c>
    </row>
    <row r="47" spans="1:18" s="310" customFormat="1" ht="30" customHeight="1" x14ac:dyDescent="0.25">
      <c r="B47" s="614"/>
      <c r="C47" s="622"/>
      <c r="D47" s="624"/>
      <c r="E47" s="622"/>
      <c r="F47" s="626"/>
      <c r="G47" s="337" t="str">
        <f t="shared" ref="G47:Q47" si="2">G$12</f>
        <v>N1i</v>
      </c>
      <c r="H47" s="337" t="str">
        <f t="shared" si="2"/>
        <v>N2i</v>
      </c>
      <c r="I47" s="337" t="str">
        <f t="shared" si="2"/>
        <v>N3i</v>
      </c>
      <c r="J47" s="338" t="str">
        <f t="shared" si="2"/>
        <v>N4i</v>
      </c>
      <c r="K47" s="338" t="str">
        <f t="shared" si="2"/>
        <v>N5i</v>
      </c>
      <c r="L47" s="311" t="str">
        <f t="shared" si="2"/>
        <v>Ano 0</v>
      </c>
      <c r="M47" s="311" t="str">
        <f t="shared" si="2"/>
        <v>Ano 1</v>
      </c>
      <c r="N47" s="311" t="str">
        <f t="shared" si="2"/>
        <v>Ano 2</v>
      </c>
      <c r="O47" s="311" t="str">
        <f t="shared" si="2"/>
        <v>Ano 3</v>
      </c>
      <c r="P47" s="311" t="str">
        <f t="shared" si="2"/>
        <v>Ano 4</v>
      </c>
      <c r="Q47" s="311" t="str">
        <f t="shared" si="2"/>
        <v>Ano 5</v>
      </c>
      <c r="R47" s="626"/>
    </row>
    <row r="48" spans="1:18" s="227" customFormat="1" ht="65.099999999999994" customHeight="1" x14ac:dyDescent="0.25">
      <c r="A48" s="312">
        <v>16</v>
      </c>
      <c r="B48" s="313" t="s">
        <v>39</v>
      </c>
      <c r="C48" s="321" t="s">
        <v>120</v>
      </c>
      <c r="D48" s="314" t="s">
        <v>178</v>
      </c>
      <c r="E48" s="314" t="s">
        <v>261</v>
      </c>
      <c r="F48" s="323" t="s">
        <v>165</v>
      </c>
      <c r="G48" s="316"/>
      <c r="H48" s="316" t="s">
        <v>134</v>
      </c>
      <c r="I48" s="316" t="s">
        <v>134</v>
      </c>
      <c r="J48" s="317" t="s">
        <v>134</v>
      </c>
      <c r="K48" s="317" t="s">
        <v>134</v>
      </c>
      <c r="L48" s="317"/>
      <c r="M48" s="317" t="s">
        <v>43</v>
      </c>
      <c r="N48" s="317" t="s">
        <v>42</v>
      </c>
      <c r="O48" s="317" t="s">
        <v>42</v>
      </c>
      <c r="P48" s="317" t="s">
        <v>42</v>
      </c>
      <c r="Q48" s="317" t="s">
        <v>42</v>
      </c>
      <c r="R48" s="314" t="s">
        <v>166</v>
      </c>
    </row>
    <row r="49" spans="1:18" s="227" customFormat="1" ht="54.95" customHeight="1" x14ac:dyDescent="0.25">
      <c r="A49" s="312">
        <v>17</v>
      </c>
      <c r="B49" s="313" t="s">
        <v>40</v>
      </c>
      <c r="C49" s="321" t="s">
        <v>121</v>
      </c>
      <c r="D49" s="314" t="s">
        <v>179</v>
      </c>
      <c r="E49" s="314" t="s">
        <v>262</v>
      </c>
      <c r="F49" s="323" t="s">
        <v>165</v>
      </c>
      <c r="G49" s="327"/>
      <c r="H49" s="316"/>
      <c r="I49" s="316" t="s">
        <v>134</v>
      </c>
      <c r="J49" s="317" t="s">
        <v>134</v>
      </c>
      <c r="K49" s="317" t="s">
        <v>134</v>
      </c>
      <c r="L49" s="324"/>
      <c r="M49" s="317" t="s">
        <v>43</v>
      </c>
      <c r="N49" s="317" t="s">
        <v>42</v>
      </c>
      <c r="O49" s="317" t="s">
        <v>42</v>
      </c>
      <c r="P49" s="317" t="s">
        <v>42</v>
      </c>
      <c r="Q49" s="317" t="s">
        <v>42</v>
      </c>
      <c r="R49" s="314" t="s">
        <v>166</v>
      </c>
    </row>
    <row r="50" spans="1:18" s="227" customFormat="1" ht="59.1" customHeight="1" x14ac:dyDescent="0.25">
      <c r="A50" s="312">
        <v>18</v>
      </c>
      <c r="B50" s="348" t="s">
        <v>41</v>
      </c>
      <c r="C50" s="362" t="s">
        <v>122</v>
      </c>
      <c r="D50" s="350" t="s">
        <v>180</v>
      </c>
      <c r="E50" s="350" t="s">
        <v>263</v>
      </c>
      <c r="F50" s="364" t="s">
        <v>165</v>
      </c>
      <c r="G50" s="367"/>
      <c r="H50" s="367"/>
      <c r="I50" s="352" t="s">
        <v>134</v>
      </c>
      <c r="J50" s="353" t="s">
        <v>134</v>
      </c>
      <c r="K50" s="353" t="s">
        <v>134</v>
      </c>
      <c r="L50" s="369"/>
      <c r="M50" s="353" t="s">
        <v>44</v>
      </c>
      <c r="N50" s="353" t="s">
        <v>43</v>
      </c>
      <c r="O50" s="353" t="s">
        <v>42</v>
      </c>
      <c r="P50" s="353" t="s">
        <v>42</v>
      </c>
      <c r="Q50" s="353" t="s">
        <v>42</v>
      </c>
      <c r="R50" s="350" t="s">
        <v>181</v>
      </c>
    </row>
    <row r="51" spans="1:18" s="246" customFormat="1" ht="24.95" customHeight="1" x14ac:dyDescent="0.25">
      <c r="A51" s="312"/>
      <c r="B51" s="257" t="s">
        <v>55</v>
      </c>
      <c r="C51" s="306" t="s">
        <v>283</v>
      </c>
      <c r="D51" s="307"/>
      <c r="E51" s="307"/>
      <c r="F51" s="307"/>
      <c r="G51" s="307"/>
      <c r="H51" s="307"/>
      <c r="I51" s="307"/>
      <c r="J51" s="307"/>
      <c r="K51" s="307"/>
      <c r="L51" s="307"/>
      <c r="M51" s="307"/>
      <c r="N51" s="307"/>
      <c r="O51" s="307"/>
      <c r="P51" s="307"/>
      <c r="Q51" s="307"/>
      <c r="R51" s="307"/>
    </row>
    <row r="52" spans="1:18" s="227" customFormat="1" ht="30" customHeight="1" x14ac:dyDescent="0.25">
      <c r="A52" s="312"/>
      <c r="B52" s="308"/>
      <c r="C52" s="309" t="s">
        <v>92</v>
      </c>
      <c r="D52" s="610" t="s">
        <v>123</v>
      </c>
      <c r="E52" s="611"/>
      <c r="F52" s="611"/>
      <c r="G52" s="611"/>
      <c r="H52" s="611"/>
      <c r="I52" s="611"/>
      <c r="J52" s="611"/>
      <c r="K52" s="611"/>
      <c r="L52" s="611"/>
      <c r="M52" s="611"/>
      <c r="N52" s="611"/>
      <c r="O52" s="611"/>
      <c r="P52" s="611"/>
      <c r="Q52" s="611"/>
      <c r="R52" s="612"/>
    </row>
    <row r="53" spans="1:18" s="227" customFormat="1" ht="50.1" customHeight="1" x14ac:dyDescent="0.25">
      <c r="A53" s="312"/>
      <c r="B53" s="615"/>
      <c r="C53" s="619" t="s">
        <v>93</v>
      </c>
      <c r="D53" s="610" t="s">
        <v>124</v>
      </c>
      <c r="E53" s="611"/>
      <c r="F53" s="611"/>
      <c r="G53" s="611"/>
      <c r="H53" s="611"/>
      <c r="I53" s="611"/>
      <c r="J53" s="611"/>
      <c r="K53" s="611"/>
      <c r="L53" s="611"/>
      <c r="M53" s="611"/>
      <c r="N53" s="611"/>
      <c r="O53" s="611"/>
      <c r="P53" s="611"/>
      <c r="Q53" s="611"/>
      <c r="R53" s="612"/>
    </row>
    <row r="54" spans="1:18" s="227" customFormat="1" ht="41.45" customHeight="1" x14ac:dyDescent="0.25">
      <c r="A54" s="312"/>
      <c r="B54" s="616"/>
      <c r="C54" s="620"/>
      <c r="D54" s="610" t="s">
        <v>125</v>
      </c>
      <c r="E54" s="611"/>
      <c r="F54" s="611"/>
      <c r="G54" s="611"/>
      <c r="H54" s="611"/>
      <c r="I54" s="611"/>
      <c r="J54" s="611"/>
      <c r="K54" s="611"/>
      <c r="L54" s="611"/>
      <c r="M54" s="611"/>
      <c r="N54" s="611"/>
      <c r="O54" s="611"/>
      <c r="P54" s="611"/>
      <c r="Q54" s="611"/>
      <c r="R54" s="612"/>
    </row>
    <row r="55" spans="1:18" s="234" customFormat="1" ht="30" customHeight="1" x14ac:dyDescent="0.25">
      <c r="A55" s="293"/>
      <c r="B55" s="627"/>
      <c r="C55" s="621" t="s">
        <v>18</v>
      </c>
      <c r="D55" s="623" t="s">
        <v>63</v>
      </c>
      <c r="E55" s="621" t="s">
        <v>96</v>
      </c>
      <c r="F55" s="625" t="s">
        <v>106</v>
      </c>
      <c r="G55" s="617" t="str">
        <f>G$11</f>
        <v>Metas requeridas conforme Nível de Implementação</v>
      </c>
      <c r="H55" s="618"/>
      <c r="I55" s="618"/>
      <c r="J55" s="618"/>
      <c r="K55" s="618"/>
      <c r="L55" s="617" t="str">
        <f>L$11</f>
        <v>Aferição em cada Ciclo, a partir do Nivel Caracteristico Inicial indicado</v>
      </c>
      <c r="M55" s="618"/>
      <c r="N55" s="618"/>
      <c r="O55" s="618"/>
      <c r="P55" s="618"/>
      <c r="Q55" s="618"/>
      <c r="R55" s="625" t="str">
        <f>R11</f>
        <v>Condições de Exigibilidade e Critérios de Aferição</v>
      </c>
    </row>
    <row r="56" spans="1:18" s="234" customFormat="1" ht="30" customHeight="1" x14ac:dyDescent="0.25">
      <c r="A56" s="293"/>
      <c r="B56" s="628"/>
      <c r="C56" s="622"/>
      <c r="D56" s="624"/>
      <c r="E56" s="622"/>
      <c r="F56" s="626"/>
      <c r="G56" s="337" t="str">
        <f t="shared" ref="G56:Q56" si="3">G$12</f>
        <v>N1i</v>
      </c>
      <c r="H56" s="337" t="str">
        <f t="shared" si="3"/>
        <v>N2i</v>
      </c>
      <c r="I56" s="337" t="str">
        <f t="shared" si="3"/>
        <v>N3i</v>
      </c>
      <c r="J56" s="338" t="str">
        <f t="shared" si="3"/>
        <v>N4i</v>
      </c>
      <c r="K56" s="338" t="str">
        <f t="shared" si="3"/>
        <v>N5i</v>
      </c>
      <c r="L56" s="311" t="str">
        <f t="shared" si="3"/>
        <v>Ano 0</v>
      </c>
      <c r="M56" s="311" t="str">
        <f t="shared" si="3"/>
        <v>Ano 1</v>
      </c>
      <c r="N56" s="311" t="str">
        <f t="shared" si="3"/>
        <v>Ano 2</v>
      </c>
      <c r="O56" s="311" t="str">
        <f t="shared" si="3"/>
        <v>Ano 3</v>
      </c>
      <c r="P56" s="311" t="str">
        <f t="shared" si="3"/>
        <v>Ano 4</v>
      </c>
      <c r="Q56" s="311" t="str">
        <f t="shared" si="3"/>
        <v>Ano 5</v>
      </c>
      <c r="R56" s="626"/>
    </row>
    <row r="57" spans="1:18" s="227" customFormat="1" ht="95.25" customHeight="1" x14ac:dyDescent="0.25">
      <c r="A57" s="312">
        <v>19</v>
      </c>
      <c r="B57" s="313" t="s">
        <v>54</v>
      </c>
      <c r="C57" s="321" t="s">
        <v>58</v>
      </c>
      <c r="D57" s="314" t="s">
        <v>160</v>
      </c>
      <c r="E57" s="314" t="s">
        <v>182</v>
      </c>
      <c r="F57" s="323" t="s">
        <v>170</v>
      </c>
      <c r="G57" s="316"/>
      <c r="H57" s="316"/>
      <c r="I57" s="316" t="s">
        <v>134</v>
      </c>
      <c r="J57" s="317" t="s">
        <v>134</v>
      </c>
      <c r="K57" s="317" t="s">
        <v>134</v>
      </c>
      <c r="L57" s="631" t="s">
        <v>226</v>
      </c>
      <c r="M57" s="632"/>
      <c r="N57" s="632"/>
      <c r="O57" s="632"/>
      <c r="P57" s="632"/>
      <c r="Q57" s="633"/>
      <c r="R57" s="328" t="s">
        <v>274</v>
      </c>
    </row>
    <row r="58" spans="1:18" s="227" customFormat="1" ht="51.95" customHeight="1" x14ac:dyDescent="0.25">
      <c r="A58" s="312">
        <v>20</v>
      </c>
      <c r="B58" s="313" t="s">
        <v>56</v>
      </c>
      <c r="C58" s="321" t="s">
        <v>151</v>
      </c>
      <c r="D58" s="314" t="s">
        <v>183</v>
      </c>
      <c r="E58" s="314" t="s">
        <v>184</v>
      </c>
      <c r="F58" s="323" t="s">
        <v>170</v>
      </c>
      <c r="G58" s="316"/>
      <c r="H58" s="316"/>
      <c r="I58" s="316"/>
      <c r="J58" s="317" t="s">
        <v>134</v>
      </c>
      <c r="K58" s="317" t="s">
        <v>134</v>
      </c>
      <c r="L58" s="631" t="str">
        <f>L$57</f>
        <v>a definir conforme negociação, previamente à assinatura de contrato, observadas as condições de exigibilidade e os critérios de aferição</v>
      </c>
      <c r="M58" s="632"/>
      <c r="N58" s="632"/>
      <c r="O58" s="632"/>
      <c r="P58" s="632"/>
      <c r="Q58" s="633"/>
      <c r="R58" s="328" t="s">
        <v>206</v>
      </c>
    </row>
    <row r="59" spans="1:18" s="227" customFormat="1" ht="51.95" customHeight="1" x14ac:dyDescent="0.25">
      <c r="A59" s="312">
        <v>21</v>
      </c>
      <c r="B59" s="313" t="s">
        <v>57</v>
      </c>
      <c r="C59" s="321" t="s">
        <v>355</v>
      </c>
      <c r="D59" s="314" t="s">
        <v>185</v>
      </c>
      <c r="E59" s="314" t="s">
        <v>186</v>
      </c>
      <c r="F59" s="323" t="s">
        <v>170</v>
      </c>
      <c r="G59" s="316"/>
      <c r="H59" s="316"/>
      <c r="I59" s="316"/>
      <c r="J59" s="317"/>
      <c r="K59" s="317" t="s">
        <v>134</v>
      </c>
      <c r="L59" s="631" t="str">
        <f t="shared" ref="L59:L65" si="4">L$57</f>
        <v>a definir conforme negociação, previamente à assinatura de contrato, observadas as condições de exigibilidade e os critérios de aferição</v>
      </c>
      <c r="M59" s="632"/>
      <c r="N59" s="632"/>
      <c r="O59" s="632"/>
      <c r="P59" s="632"/>
      <c r="Q59" s="633"/>
      <c r="R59" s="328" t="s">
        <v>207</v>
      </c>
    </row>
    <row r="60" spans="1:18" s="227" customFormat="1" ht="69.95" customHeight="1" x14ac:dyDescent="0.25">
      <c r="A60" s="312">
        <v>22</v>
      </c>
      <c r="B60" s="313" t="s">
        <v>78</v>
      </c>
      <c r="C60" s="321" t="s">
        <v>60</v>
      </c>
      <c r="D60" s="314" t="s">
        <v>59</v>
      </c>
      <c r="E60" s="314" t="s">
        <v>201</v>
      </c>
      <c r="F60" s="323" t="s">
        <v>170</v>
      </c>
      <c r="G60" s="316"/>
      <c r="H60" s="316"/>
      <c r="I60" s="316"/>
      <c r="J60" s="317" t="s">
        <v>134</v>
      </c>
      <c r="K60" s="317" t="s">
        <v>134</v>
      </c>
      <c r="L60" s="631" t="str">
        <f t="shared" si="4"/>
        <v>a definir conforme negociação, previamente à assinatura de contrato, observadas as condições de exigibilidade e os critérios de aferição</v>
      </c>
      <c r="M60" s="632"/>
      <c r="N60" s="632"/>
      <c r="O60" s="632"/>
      <c r="P60" s="632"/>
      <c r="Q60" s="633"/>
      <c r="R60" s="328" t="s">
        <v>275</v>
      </c>
    </row>
    <row r="61" spans="1:18" s="227" customFormat="1" ht="69.95" customHeight="1" x14ac:dyDescent="0.25">
      <c r="A61" s="312">
        <v>23</v>
      </c>
      <c r="B61" s="313" t="s">
        <v>79</v>
      </c>
      <c r="C61" s="321" t="s">
        <v>142</v>
      </c>
      <c r="D61" s="314" t="s">
        <v>126</v>
      </c>
      <c r="E61" s="314" t="s">
        <v>264</v>
      </c>
      <c r="F61" s="323" t="s">
        <v>170</v>
      </c>
      <c r="G61" s="316"/>
      <c r="H61" s="316"/>
      <c r="I61" s="316"/>
      <c r="J61" s="317"/>
      <c r="K61" s="317" t="s">
        <v>134</v>
      </c>
      <c r="L61" s="631" t="str">
        <f t="shared" si="4"/>
        <v>a definir conforme negociação, previamente à assinatura de contrato, observadas as condições de exigibilidade e os critérios de aferição</v>
      </c>
      <c r="M61" s="632"/>
      <c r="N61" s="632"/>
      <c r="O61" s="632"/>
      <c r="P61" s="632"/>
      <c r="Q61" s="633"/>
      <c r="R61" s="328" t="s">
        <v>276</v>
      </c>
    </row>
    <row r="62" spans="1:18" s="227" customFormat="1" ht="69.95" customHeight="1" x14ac:dyDescent="0.25">
      <c r="A62" s="312">
        <v>24</v>
      </c>
      <c r="B62" s="313" t="s">
        <v>80</v>
      </c>
      <c r="C62" s="321" t="s">
        <v>50</v>
      </c>
      <c r="D62" s="314" t="s">
        <v>187</v>
      </c>
      <c r="E62" s="314" t="s">
        <v>188</v>
      </c>
      <c r="F62" s="323" t="s">
        <v>170</v>
      </c>
      <c r="G62" s="316"/>
      <c r="H62" s="316"/>
      <c r="I62" s="316"/>
      <c r="J62" s="317"/>
      <c r="K62" s="317"/>
      <c r="L62" s="631" t="str">
        <f t="shared" si="4"/>
        <v>a definir conforme negociação, previamente à assinatura de contrato, observadas as condições de exigibilidade e os critérios de aferição</v>
      </c>
      <c r="M62" s="632"/>
      <c r="N62" s="632"/>
      <c r="O62" s="632"/>
      <c r="P62" s="632"/>
      <c r="Q62" s="633"/>
      <c r="R62" s="328" t="s">
        <v>152</v>
      </c>
    </row>
    <row r="63" spans="1:18" s="227" customFormat="1" ht="69.95" customHeight="1" x14ac:dyDescent="0.25">
      <c r="A63" s="312">
        <v>25</v>
      </c>
      <c r="B63" s="313" t="s">
        <v>81</v>
      </c>
      <c r="C63" s="321" t="s">
        <v>51</v>
      </c>
      <c r="D63" s="314" t="s">
        <v>189</v>
      </c>
      <c r="E63" s="314" t="s">
        <v>190</v>
      </c>
      <c r="F63" s="323" t="s">
        <v>170</v>
      </c>
      <c r="G63" s="316"/>
      <c r="H63" s="316"/>
      <c r="I63" s="316"/>
      <c r="J63" s="317"/>
      <c r="K63" s="317"/>
      <c r="L63" s="631" t="str">
        <f t="shared" si="4"/>
        <v>a definir conforme negociação, previamente à assinatura de contrato, observadas as condições de exigibilidade e os critérios de aferição</v>
      </c>
      <c r="M63" s="632"/>
      <c r="N63" s="632"/>
      <c r="O63" s="632"/>
      <c r="P63" s="632"/>
      <c r="Q63" s="633"/>
      <c r="R63" s="328" t="s">
        <v>153</v>
      </c>
    </row>
    <row r="64" spans="1:18" s="227" customFormat="1" ht="69.95" customHeight="1" x14ac:dyDescent="0.25">
      <c r="A64" s="312">
        <v>26</v>
      </c>
      <c r="B64" s="313" t="s">
        <v>82</v>
      </c>
      <c r="C64" s="321" t="s">
        <v>52</v>
      </c>
      <c r="D64" s="314" t="s">
        <v>233</v>
      </c>
      <c r="E64" s="314" t="s">
        <v>265</v>
      </c>
      <c r="F64" s="323" t="s">
        <v>170</v>
      </c>
      <c r="G64" s="316"/>
      <c r="H64" s="316"/>
      <c r="I64" s="316"/>
      <c r="J64" s="317"/>
      <c r="K64" s="317"/>
      <c r="L64" s="631" t="str">
        <f t="shared" si="4"/>
        <v>a definir conforme negociação, previamente à assinatura de contrato, observadas as condições de exigibilidade e os critérios de aferição</v>
      </c>
      <c r="M64" s="632"/>
      <c r="N64" s="632"/>
      <c r="O64" s="632"/>
      <c r="P64" s="632"/>
      <c r="Q64" s="633"/>
      <c r="R64" s="328" t="s">
        <v>144</v>
      </c>
    </row>
    <row r="65" spans="1:19" s="227" customFormat="1" ht="69.95" customHeight="1" x14ac:dyDescent="0.25">
      <c r="A65" s="312">
        <v>27</v>
      </c>
      <c r="B65" s="313" t="s">
        <v>83</v>
      </c>
      <c r="C65" s="321" t="s">
        <v>145</v>
      </c>
      <c r="D65" s="634" t="s">
        <v>364</v>
      </c>
      <c r="E65" s="635"/>
      <c r="F65" s="323" t="s">
        <v>170</v>
      </c>
      <c r="G65" s="316"/>
      <c r="H65" s="316"/>
      <c r="I65" s="316"/>
      <c r="J65" s="317"/>
      <c r="K65" s="317"/>
      <c r="L65" s="631" t="str">
        <f t="shared" si="4"/>
        <v>a definir conforme negociação, previamente à assinatura de contrato, observadas as condições de exigibilidade e os critérios de aferição</v>
      </c>
      <c r="M65" s="632"/>
      <c r="N65" s="632"/>
      <c r="O65" s="632"/>
      <c r="P65" s="632"/>
      <c r="Q65" s="633"/>
      <c r="R65" s="328" t="s">
        <v>136</v>
      </c>
    </row>
    <row r="66" spans="1:19" s="227" customFormat="1" ht="69.95" customHeight="1" x14ac:dyDescent="0.25">
      <c r="A66" s="312">
        <v>28</v>
      </c>
      <c r="B66" s="348" t="s">
        <v>84</v>
      </c>
      <c r="C66" s="362" t="s">
        <v>127</v>
      </c>
      <c r="D66" s="642" t="str">
        <f>D65</f>
        <v>Ações definidas pelo Comitê, no âmbito de suas competências, que não tenham sido contempladas nos demais indicadores, e que possam ter o seu cumprimento aferido e certificado pelo Conselho Estadual. Ex.: ações de caráter político-institucional empreendida pelo Comitê em favor da implementação da gestão, articulação com outros comitês em bacias compartilhadas, educação ambiental com ênfase em recursos hídricos, alocação negociada, implementação de comissões de açudes, pactuação de condições de entrega em exutórios, prioridades de outorga, áreas sujeitas a restrição de uso, ação especial de mobilização, apoio à realização de campanhas, etc.  &lt;Descrever suscintamente caso concreto, indicando a forma que o cumprimento será aferido pelo Conselho Estadual&gt;</v>
      </c>
      <c r="E66" s="643"/>
      <c r="F66" s="364" t="s">
        <v>170</v>
      </c>
      <c r="G66" s="352"/>
      <c r="H66" s="352"/>
      <c r="I66" s="352"/>
      <c r="J66" s="353"/>
      <c r="K66" s="353"/>
      <c r="L66" s="639" t="str">
        <f>L$57</f>
        <v>a definir conforme negociação, previamente à assinatura de contrato, observadas as condições de exigibilidade e os critérios de aferição</v>
      </c>
      <c r="M66" s="640"/>
      <c r="N66" s="640"/>
      <c r="O66" s="640"/>
      <c r="P66" s="640"/>
      <c r="Q66" s="641"/>
      <c r="R66" s="372" t="s">
        <v>136</v>
      </c>
    </row>
    <row r="67" spans="1:19" s="234" customFormat="1" ht="24.95" customHeight="1" x14ac:dyDescent="0.25">
      <c r="A67" s="312"/>
      <c r="B67" s="257" t="s">
        <v>90</v>
      </c>
      <c r="C67" s="329" t="s">
        <v>282</v>
      </c>
      <c r="D67" s="330"/>
      <c r="E67" s="330"/>
      <c r="F67" s="330"/>
      <c r="G67" s="330"/>
      <c r="H67" s="330"/>
      <c r="I67" s="330"/>
      <c r="J67" s="330"/>
      <c r="K67" s="330"/>
      <c r="L67" s="330"/>
      <c r="M67" s="330"/>
      <c r="N67" s="330"/>
      <c r="O67" s="330"/>
      <c r="P67" s="330"/>
      <c r="Q67" s="330"/>
      <c r="R67" s="330"/>
    </row>
    <row r="68" spans="1:19" s="227" customFormat="1" ht="30" customHeight="1" x14ac:dyDescent="0.25">
      <c r="A68" s="312"/>
      <c r="B68" s="308"/>
      <c r="C68" s="309" t="s">
        <v>92</v>
      </c>
      <c r="D68" s="610" t="s">
        <v>235</v>
      </c>
      <c r="E68" s="611"/>
      <c r="F68" s="611"/>
      <c r="G68" s="611"/>
      <c r="H68" s="611"/>
      <c r="I68" s="611"/>
      <c r="J68" s="611"/>
      <c r="K68" s="611"/>
      <c r="L68" s="611"/>
      <c r="M68" s="611"/>
      <c r="N68" s="611"/>
      <c r="O68" s="611"/>
      <c r="P68" s="611"/>
      <c r="Q68" s="611"/>
      <c r="R68" s="612"/>
    </row>
    <row r="69" spans="1:19" s="227" customFormat="1" ht="50.1" customHeight="1" x14ac:dyDescent="0.25">
      <c r="A69" s="312"/>
      <c r="B69" s="615"/>
      <c r="C69" s="619" t="s">
        <v>93</v>
      </c>
      <c r="D69" s="610" t="s">
        <v>236</v>
      </c>
      <c r="E69" s="611"/>
      <c r="F69" s="611"/>
      <c r="G69" s="611"/>
      <c r="H69" s="611"/>
      <c r="I69" s="611"/>
      <c r="J69" s="611"/>
      <c r="K69" s="611"/>
      <c r="L69" s="611"/>
      <c r="M69" s="611"/>
      <c r="N69" s="611"/>
      <c r="O69" s="611"/>
      <c r="P69" s="611"/>
      <c r="Q69" s="611"/>
      <c r="R69" s="612"/>
    </row>
    <row r="70" spans="1:19" s="227" customFormat="1" ht="30" customHeight="1" x14ac:dyDescent="0.25">
      <c r="A70" s="312"/>
      <c r="B70" s="616"/>
      <c r="C70" s="620"/>
      <c r="D70" s="636"/>
      <c r="E70" s="637"/>
      <c r="F70" s="637"/>
      <c r="G70" s="637"/>
      <c r="H70" s="637"/>
      <c r="I70" s="637"/>
      <c r="J70" s="637"/>
      <c r="K70" s="637"/>
      <c r="L70" s="637"/>
      <c r="M70" s="637"/>
      <c r="N70" s="637"/>
      <c r="O70" s="637"/>
      <c r="P70" s="637"/>
      <c r="Q70" s="637"/>
      <c r="R70" s="638"/>
    </row>
    <row r="71" spans="1:19" s="332" customFormat="1" ht="30" customHeight="1" x14ac:dyDescent="0.25">
      <c r="A71" s="331"/>
      <c r="B71" s="629"/>
      <c r="C71" s="621" t="s">
        <v>18</v>
      </c>
      <c r="D71" s="623" t="s">
        <v>63</v>
      </c>
      <c r="E71" s="621" t="s">
        <v>96</v>
      </c>
      <c r="F71" s="625" t="s">
        <v>106</v>
      </c>
      <c r="G71" s="617" t="str">
        <f>G$11</f>
        <v>Metas requeridas conforme Nível de Implementação</v>
      </c>
      <c r="H71" s="618"/>
      <c r="I71" s="618"/>
      <c r="J71" s="618"/>
      <c r="K71" s="618"/>
      <c r="L71" s="617" t="str">
        <f>L$11</f>
        <v>Aferição em cada Ciclo, a partir do Nivel Caracteristico Inicial indicado</v>
      </c>
      <c r="M71" s="618"/>
      <c r="N71" s="618"/>
      <c r="O71" s="618"/>
      <c r="P71" s="618"/>
      <c r="Q71" s="618"/>
      <c r="R71" s="625" t="str">
        <f>R11</f>
        <v>Condições de Exigibilidade e Critérios de Aferição</v>
      </c>
    </row>
    <row r="72" spans="1:19" s="332" customFormat="1" ht="30" customHeight="1" x14ac:dyDescent="0.25">
      <c r="A72" s="331"/>
      <c r="B72" s="630"/>
      <c r="C72" s="622"/>
      <c r="D72" s="624"/>
      <c r="E72" s="622"/>
      <c r="F72" s="626"/>
      <c r="G72" s="337" t="str">
        <f t="shared" ref="G72:Q72" si="5">G$12</f>
        <v>N1i</v>
      </c>
      <c r="H72" s="337" t="str">
        <f t="shared" si="5"/>
        <v>N2i</v>
      </c>
      <c r="I72" s="337" t="str">
        <f t="shared" si="5"/>
        <v>N3i</v>
      </c>
      <c r="J72" s="338" t="str">
        <f t="shared" si="5"/>
        <v>N4i</v>
      </c>
      <c r="K72" s="338" t="str">
        <f t="shared" si="5"/>
        <v>N5i</v>
      </c>
      <c r="L72" s="311" t="str">
        <f t="shared" si="5"/>
        <v>Ano 0</v>
      </c>
      <c r="M72" s="311" t="str">
        <f t="shared" si="5"/>
        <v>Ano 1</v>
      </c>
      <c r="N72" s="311" t="str">
        <f t="shared" si="5"/>
        <v>Ano 2</v>
      </c>
      <c r="O72" s="311" t="str">
        <f t="shared" si="5"/>
        <v>Ano 3</v>
      </c>
      <c r="P72" s="311" t="str">
        <f t="shared" si="5"/>
        <v>Ano 4</v>
      </c>
      <c r="Q72" s="311" t="str">
        <f t="shared" si="5"/>
        <v>Ano 5</v>
      </c>
      <c r="R72" s="626"/>
    </row>
    <row r="73" spans="1:19" s="227" customFormat="1" ht="60" customHeight="1" x14ac:dyDescent="0.25">
      <c r="A73" s="312">
        <v>29</v>
      </c>
      <c r="B73" s="313" t="s">
        <v>75</v>
      </c>
      <c r="C73" s="321" t="s">
        <v>285</v>
      </c>
      <c r="D73" s="314" t="s">
        <v>211</v>
      </c>
      <c r="E73" s="314" t="s">
        <v>234</v>
      </c>
      <c r="F73" s="323" t="s">
        <v>191</v>
      </c>
      <c r="G73" s="316"/>
      <c r="H73" s="316" t="s">
        <v>134</v>
      </c>
      <c r="I73" s="316" t="s">
        <v>134</v>
      </c>
      <c r="J73" s="317" t="s">
        <v>134</v>
      </c>
      <c r="K73" s="317" t="s">
        <v>134</v>
      </c>
      <c r="L73" s="317"/>
      <c r="M73" s="317" t="s">
        <v>42</v>
      </c>
      <c r="N73" s="317" t="s">
        <v>42</v>
      </c>
      <c r="O73" s="317" t="s">
        <v>42</v>
      </c>
      <c r="P73" s="317" t="s">
        <v>42</v>
      </c>
      <c r="Q73" s="317" t="s">
        <v>42</v>
      </c>
      <c r="R73" s="333" t="s">
        <v>135</v>
      </c>
    </row>
    <row r="74" spans="1:19" s="227" customFormat="1" ht="60" customHeight="1" x14ac:dyDescent="0.25">
      <c r="A74" s="312">
        <v>30</v>
      </c>
      <c r="B74" s="313" t="s">
        <v>76</v>
      </c>
      <c r="C74" s="321" t="s">
        <v>61</v>
      </c>
      <c r="D74" s="314" t="s">
        <v>212</v>
      </c>
      <c r="E74" s="314" t="s">
        <v>234</v>
      </c>
      <c r="F74" s="315" t="s">
        <v>191</v>
      </c>
      <c r="G74" s="327"/>
      <c r="H74" s="316" t="s">
        <v>134</v>
      </c>
      <c r="I74" s="316" t="s">
        <v>134</v>
      </c>
      <c r="J74" s="317" t="s">
        <v>134</v>
      </c>
      <c r="K74" s="317" t="s">
        <v>134</v>
      </c>
      <c r="L74" s="317"/>
      <c r="M74" s="317" t="s">
        <v>42</v>
      </c>
      <c r="N74" s="317" t="s">
        <v>42</v>
      </c>
      <c r="O74" s="317" t="s">
        <v>42</v>
      </c>
      <c r="P74" s="317" t="s">
        <v>42</v>
      </c>
      <c r="Q74" s="317" t="s">
        <v>42</v>
      </c>
      <c r="R74" s="333" t="s">
        <v>135</v>
      </c>
    </row>
    <row r="75" spans="1:19" s="227" customFormat="1" ht="60" customHeight="1" x14ac:dyDescent="0.25">
      <c r="A75" s="312">
        <v>31</v>
      </c>
      <c r="B75" s="313" t="s">
        <v>77</v>
      </c>
      <c r="C75" s="321" t="s">
        <v>192</v>
      </c>
      <c r="D75" s="314" t="s">
        <v>213</v>
      </c>
      <c r="E75" s="314" t="s">
        <v>234</v>
      </c>
      <c r="F75" s="315" t="s">
        <v>165</v>
      </c>
      <c r="G75" s="327"/>
      <c r="H75" s="316" t="s">
        <v>134</v>
      </c>
      <c r="I75" s="316" t="s">
        <v>134</v>
      </c>
      <c r="J75" s="317" t="s">
        <v>134</v>
      </c>
      <c r="K75" s="317" t="s">
        <v>134</v>
      </c>
      <c r="L75" s="317"/>
      <c r="M75" s="317" t="s">
        <v>43</v>
      </c>
      <c r="N75" s="317" t="s">
        <v>42</v>
      </c>
      <c r="O75" s="317" t="s">
        <v>42</v>
      </c>
      <c r="P75" s="317" t="s">
        <v>42</v>
      </c>
      <c r="Q75" s="317" t="s">
        <v>42</v>
      </c>
      <c r="R75" s="333" t="s">
        <v>166</v>
      </c>
    </row>
    <row r="76" spans="1:19" s="227" customFormat="1" ht="64.5" customHeight="1" x14ac:dyDescent="0.25">
      <c r="A76" s="312">
        <v>32</v>
      </c>
      <c r="B76" s="313" t="s">
        <v>154</v>
      </c>
      <c r="C76" s="321" t="s">
        <v>214</v>
      </c>
      <c r="D76" s="314" t="s">
        <v>216</v>
      </c>
      <c r="E76" s="314" t="s">
        <v>218</v>
      </c>
      <c r="F76" s="315" t="s">
        <v>47</v>
      </c>
      <c r="G76" s="327"/>
      <c r="H76" s="316" t="s">
        <v>134</v>
      </c>
      <c r="I76" s="316" t="s">
        <v>134</v>
      </c>
      <c r="J76" s="317" t="s">
        <v>134</v>
      </c>
      <c r="K76" s="317" t="s">
        <v>134</v>
      </c>
      <c r="L76" s="317"/>
      <c r="M76" s="317" t="s">
        <v>42</v>
      </c>
      <c r="N76" s="317" t="s">
        <v>42</v>
      </c>
      <c r="O76" s="317" t="s">
        <v>42</v>
      </c>
      <c r="P76" s="317" t="s">
        <v>42</v>
      </c>
      <c r="Q76" s="317" t="s">
        <v>42</v>
      </c>
      <c r="R76" s="333" t="s">
        <v>135</v>
      </c>
    </row>
    <row r="77" spans="1:19" s="227" customFormat="1" ht="60" customHeight="1" x14ac:dyDescent="0.25">
      <c r="A77" s="312">
        <v>33</v>
      </c>
      <c r="B77" s="348" t="s">
        <v>217</v>
      </c>
      <c r="C77" s="362" t="s">
        <v>219</v>
      </c>
      <c r="D77" s="350" t="s">
        <v>220</v>
      </c>
      <c r="E77" s="350" t="s">
        <v>267</v>
      </c>
      <c r="F77" s="351" t="s">
        <v>47</v>
      </c>
      <c r="G77" s="367"/>
      <c r="H77" s="352" t="s">
        <v>134</v>
      </c>
      <c r="I77" s="352" t="s">
        <v>134</v>
      </c>
      <c r="J77" s="353" t="s">
        <v>134</v>
      </c>
      <c r="K77" s="353" t="s">
        <v>134</v>
      </c>
      <c r="L77" s="353"/>
      <c r="M77" s="353" t="s">
        <v>42</v>
      </c>
      <c r="N77" s="353" t="s">
        <v>42</v>
      </c>
      <c r="O77" s="353" t="s">
        <v>42</v>
      </c>
      <c r="P77" s="353" t="s">
        <v>42</v>
      </c>
      <c r="Q77" s="353" t="s">
        <v>42</v>
      </c>
      <c r="R77" s="373" t="s">
        <v>135</v>
      </c>
    </row>
    <row r="78" spans="1:19" s="227" customFormat="1" x14ac:dyDescent="0.25">
      <c r="A78" s="312"/>
      <c r="B78" s="304"/>
      <c r="C78" s="304"/>
    </row>
    <row r="79" spans="1:19" s="227" customFormat="1" x14ac:dyDescent="0.25">
      <c r="A79" s="312"/>
      <c r="B79" s="304"/>
      <c r="C79" s="304"/>
      <c r="G79" s="304">
        <f>COUNTIF(G13:G77,"o")</f>
        <v>3</v>
      </c>
      <c r="H79" s="304">
        <f>COUNTIF(H13:H77,"o")</f>
        <v>13</v>
      </c>
      <c r="I79" s="304">
        <f>COUNTIF(I13:I77,"o")</f>
        <v>24</v>
      </c>
      <c r="J79" s="334">
        <f>COUNTIF(J13:J77,"o")</f>
        <v>26</v>
      </c>
      <c r="K79" s="334">
        <f>COUNTIF(K13:K77,"o")</f>
        <v>28</v>
      </c>
    </row>
    <row r="80" spans="1:19" s="227" customFormat="1" ht="15" customHeight="1" x14ac:dyDescent="0.25">
      <c r="A80" s="312"/>
      <c r="B80" s="335" t="s">
        <v>215</v>
      </c>
      <c r="C80" s="304"/>
      <c r="S80" s="312"/>
    </row>
    <row r="81" spans="1:19" s="483" customFormat="1" ht="15" customHeight="1" x14ac:dyDescent="0.25">
      <c r="A81" s="336"/>
      <c r="B81" s="477">
        <v>1</v>
      </c>
      <c r="C81" s="503" t="s">
        <v>193</v>
      </c>
      <c r="D81" s="503"/>
      <c r="E81" s="503"/>
      <c r="F81" s="503"/>
      <c r="G81" s="503"/>
      <c r="H81" s="503"/>
      <c r="I81" s="503"/>
      <c r="J81" s="503"/>
      <c r="K81" s="503"/>
      <c r="L81" s="503"/>
      <c r="M81" s="503"/>
      <c r="N81" s="503"/>
      <c r="O81" s="503"/>
      <c r="P81" s="503"/>
      <c r="Q81" s="503"/>
      <c r="R81" s="503"/>
      <c r="S81" s="336"/>
    </row>
    <row r="82" spans="1:19" s="483" customFormat="1" ht="15" customHeight="1" x14ac:dyDescent="0.25">
      <c r="A82" s="336"/>
      <c r="B82" s="477">
        <v>2</v>
      </c>
      <c r="C82" s="504" t="s">
        <v>156</v>
      </c>
      <c r="D82" s="505"/>
      <c r="E82" s="505"/>
      <c r="F82" s="505"/>
      <c r="G82" s="505"/>
      <c r="H82" s="505"/>
      <c r="I82" s="505"/>
      <c r="J82" s="505"/>
      <c r="K82" s="505"/>
      <c r="L82" s="505"/>
      <c r="M82" s="505"/>
      <c r="N82" s="505"/>
      <c r="O82" s="505"/>
      <c r="P82" s="505"/>
      <c r="Q82" s="505"/>
      <c r="R82" s="505"/>
      <c r="S82" s="336"/>
    </row>
    <row r="83" spans="1:19" s="483" customFormat="1" ht="15" customHeight="1" x14ac:dyDescent="0.25">
      <c r="A83" s="336"/>
      <c r="B83" s="477">
        <v>3</v>
      </c>
      <c r="C83" s="504" t="s">
        <v>280</v>
      </c>
      <c r="D83" s="505"/>
      <c r="E83" s="505"/>
      <c r="F83" s="505"/>
      <c r="G83" s="505"/>
      <c r="H83" s="505"/>
      <c r="I83" s="505"/>
      <c r="J83" s="505"/>
      <c r="K83" s="505"/>
      <c r="L83" s="505"/>
      <c r="M83" s="505"/>
      <c r="N83" s="505"/>
      <c r="O83" s="505"/>
      <c r="P83" s="505"/>
      <c r="Q83" s="505"/>
      <c r="R83" s="505"/>
      <c r="S83" s="336"/>
    </row>
    <row r="84" spans="1:19" s="483" customFormat="1" ht="15" customHeight="1" x14ac:dyDescent="0.25">
      <c r="A84" s="336"/>
      <c r="B84" s="477">
        <v>4</v>
      </c>
      <c r="C84" s="504" t="s">
        <v>208</v>
      </c>
      <c r="D84" s="505"/>
      <c r="E84" s="505"/>
      <c r="F84" s="505"/>
      <c r="G84" s="505"/>
      <c r="H84" s="505"/>
      <c r="I84" s="505"/>
      <c r="J84" s="505"/>
      <c r="K84" s="505"/>
      <c r="L84" s="505"/>
      <c r="M84" s="505"/>
      <c r="N84" s="505"/>
      <c r="O84" s="505"/>
      <c r="P84" s="505"/>
      <c r="Q84" s="505"/>
      <c r="R84" s="505"/>
      <c r="S84" s="336"/>
    </row>
    <row r="85" spans="1:19" s="287" customFormat="1" ht="15" customHeight="1" x14ac:dyDescent="0.25">
      <c r="B85" s="477">
        <v>5</v>
      </c>
      <c r="C85" s="644" t="s">
        <v>286</v>
      </c>
      <c r="D85" s="644"/>
      <c r="E85" s="644"/>
      <c r="F85" s="644"/>
      <c r="G85" s="644"/>
      <c r="H85" s="644"/>
      <c r="I85" s="644"/>
      <c r="J85" s="644"/>
      <c r="K85" s="644"/>
      <c r="L85" s="644"/>
      <c r="M85" s="644"/>
      <c r="N85" s="644"/>
      <c r="O85" s="644"/>
      <c r="P85" s="644"/>
      <c r="Q85" s="644"/>
      <c r="R85" s="644"/>
      <c r="S85" s="336"/>
    </row>
    <row r="86" spans="1:19" s="287" customFormat="1" ht="15" customHeight="1" x14ac:dyDescent="0.25">
      <c r="B86" s="477">
        <v>6</v>
      </c>
      <c r="C86" s="644" t="s">
        <v>237</v>
      </c>
      <c r="D86" s="644"/>
      <c r="E86" s="644"/>
      <c r="F86" s="644"/>
      <c r="G86" s="644"/>
      <c r="H86" s="644"/>
      <c r="I86" s="644"/>
      <c r="J86" s="644"/>
      <c r="K86" s="644"/>
      <c r="L86" s="644"/>
      <c r="M86" s="644"/>
      <c r="N86" s="644"/>
      <c r="O86" s="644"/>
      <c r="P86" s="644"/>
      <c r="Q86" s="644"/>
      <c r="R86" s="644"/>
      <c r="S86" s="336"/>
    </row>
    <row r="87" spans="1:19" s="287" customFormat="1" ht="15" customHeight="1" x14ac:dyDescent="0.25">
      <c r="B87" s="477">
        <v>7</v>
      </c>
      <c r="C87" s="644" t="s">
        <v>349</v>
      </c>
      <c r="D87" s="644"/>
      <c r="E87" s="644"/>
      <c r="F87" s="644"/>
      <c r="G87" s="644"/>
      <c r="H87" s="644"/>
      <c r="I87" s="644"/>
      <c r="J87" s="644"/>
      <c r="K87" s="644"/>
      <c r="L87" s="644"/>
      <c r="M87" s="644"/>
      <c r="N87" s="644"/>
      <c r="O87" s="644"/>
      <c r="P87" s="644"/>
      <c r="Q87" s="644"/>
      <c r="R87" s="644"/>
      <c r="S87" s="336"/>
    </row>
    <row r="88" spans="1:19" s="287" customFormat="1" ht="15" customHeight="1" x14ac:dyDescent="0.25">
      <c r="B88" s="477">
        <v>8</v>
      </c>
      <c r="C88" s="644" t="s">
        <v>350</v>
      </c>
      <c r="D88" s="644"/>
      <c r="E88" s="644"/>
      <c r="F88" s="644"/>
      <c r="G88" s="644"/>
      <c r="H88" s="644"/>
      <c r="I88" s="644"/>
      <c r="J88" s="644"/>
      <c r="K88" s="644"/>
      <c r="L88" s="644"/>
      <c r="M88" s="644"/>
      <c r="N88" s="644"/>
      <c r="O88" s="644"/>
      <c r="P88" s="644"/>
      <c r="Q88" s="644"/>
      <c r="R88" s="644"/>
      <c r="S88" s="336"/>
    </row>
    <row r="89" spans="1:19" s="286" customFormat="1" ht="15" customHeight="1" x14ac:dyDescent="0.2">
      <c r="A89" s="336"/>
      <c r="B89" s="506">
        <v>9</v>
      </c>
      <c r="C89" s="507" t="s">
        <v>365</v>
      </c>
      <c r="D89" s="508"/>
      <c r="E89" s="509"/>
      <c r="F89" s="509"/>
      <c r="G89" s="509"/>
      <c r="H89" s="509"/>
      <c r="I89" s="509"/>
      <c r="J89" s="509"/>
      <c r="K89" s="509"/>
      <c r="L89" s="509"/>
      <c r="M89" s="509"/>
      <c r="N89" s="509"/>
      <c r="O89" s="509"/>
      <c r="P89" s="509"/>
      <c r="Q89" s="509"/>
      <c r="R89" s="509"/>
      <c r="S89" s="336"/>
    </row>
    <row r="90" spans="1:19" x14ac:dyDescent="0.25">
      <c r="A90" s="68"/>
    </row>
    <row r="91" spans="1:19" ht="15.75" x14ac:dyDescent="0.25">
      <c r="A91" s="74"/>
    </row>
  </sheetData>
  <mergeCells count="97">
    <mergeCell ref="C87:R87"/>
    <mergeCell ref="C88:R88"/>
    <mergeCell ref="C85:R85"/>
    <mergeCell ref="C86:R86"/>
    <mergeCell ref="B2:R2"/>
    <mergeCell ref="B3:R3"/>
    <mergeCell ref="D45:R45"/>
    <mergeCell ref="C44:C45"/>
    <mergeCell ref="E46:E47"/>
    <mergeCell ref="B46:B47"/>
    <mergeCell ref="B27:B28"/>
    <mergeCell ref="C27:C28"/>
    <mergeCell ref="D27:D28"/>
    <mergeCell ref="B34:B35"/>
    <mergeCell ref="B44:B45"/>
    <mergeCell ref="R36:R37"/>
    <mergeCell ref="B36:B37"/>
    <mergeCell ref="C36:C37"/>
    <mergeCell ref="D36:D37"/>
    <mergeCell ref="E36:E37"/>
    <mergeCell ref="L57:Q57"/>
    <mergeCell ref="L58:Q58"/>
    <mergeCell ref="C53:C54"/>
    <mergeCell ref="D52:R52"/>
    <mergeCell ref="F46:F47"/>
    <mergeCell ref="L46:Q46"/>
    <mergeCell ref="R46:R47"/>
    <mergeCell ref="G46:K46"/>
    <mergeCell ref="C46:C47"/>
    <mergeCell ref="D46:D47"/>
    <mergeCell ref="D54:R54"/>
    <mergeCell ref="L59:Q59"/>
    <mergeCell ref="L60:Q60"/>
    <mergeCell ref="L61:Q61"/>
    <mergeCell ref="D65:E65"/>
    <mergeCell ref="F71:F72"/>
    <mergeCell ref="D70:R70"/>
    <mergeCell ref="L62:Q62"/>
    <mergeCell ref="L63:Q63"/>
    <mergeCell ref="L64:Q64"/>
    <mergeCell ref="L65:Q65"/>
    <mergeCell ref="L66:Q66"/>
    <mergeCell ref="D66:E66"/>
    <mergeCell ref="D68:R68"/>
    <mergeCell ref="B69:B70"/>
    <mergeCell ref="G71:K71"/>
    <mergeCell ref="R71:R72"/>
    <mergeCell ref="D69:R69"/>
    <mergeCell ref="C69:C70"/>
    <mergeCell ref="B71:B72"/>
    <mergeCell ref="C71:C72"/>
    <mergeCell ref="D71:D72"/>
    <mergeCell ref="E71:E72"/>
    <mergeCell ref="L71:Q71"/>
    <mergeCell ref="B25:B26"/>
    <mergeCell ref="C25:C26"/>
    <mergeCell ref="D25:R25"/>
    <mergeCell ref="D26:R26"/>
    <mergeCell ref="R55:R56"/>
    <mergeCell ref="B55:B56"/>
    <mergeCell ref="C55:C56"/>
    <mergeCell ref="D55:D56"/>
    <mergeCell ref="E55:E56"/>
    <mergeCell ref="D44:R44"/>
    <mergeCell ref="L36:Q36"/>
    <mergeCell ref="B53:B54"/>
    <mergeCell ref="D53:R53"/>
    <mergeCell ref="L55:Q55"/>
    <mergeCell ref="G55:K55"/>
    <mergeCell ref="F55:F56"/>
    <mergeCell ref="C34:C35"/>
    <mergeCell ref="D24:R24"/>
    <mergeCell ref="G36:K36"/>
    <mergeCell ref="F36:F37"/>
    <mergeCell ref="D43:R43"/>
    <mergeCell ref="D33:R33"/>
    <mergeCell ref="D34:R34"/>
    <mergeCell ref="D35:R35"/>
    <mergeCell ref="E27:E28"/>
    <mergeCell ref="L27:Q27"/>
    <mergeCell ref="G27:K27"/>
    <mergeCell ref="F27:F28"/>
    <mergeCell ref="R27:R28"/>
    <mergeCell ref="B5:R5"/>
    <mergeCell ref="D8:R8"/>
    <mergeCell ref="B11:B12"/>
    <mergeCell ref="B9:B10"/>
    <mergeCell ref="L11:Q11"/>
    <mergeCell ref="C9:C10"/>
    <mergeCell ref="D9:R9"/>
    <mergeCell ref="D10:R10"/>
    <mergeCell ref="G11:K11"/>
    <mergeCell ref="C11:C12"/>
    <mergeCell ref="D11:D12"/>
    <mergeCell ref="E11:E12"/>
    <mergeCell ref="R11:R12"/>
    <mergeCell ref="F11:F12"/>
  </mergeCells>
  <printOptions horizontalCentered="1"/>
  <pageMargins left="0.19685039370078741" right="0.19685039370078741" top="0.19685039370078741" bottom="0.19685039370078741" header="0.31496062992125984" footer="0.23622047244094491"/>
  <pageSetup paperSize="8" scale="75" fitToHeight="6" orientation="landscape" r:id="rId1"/>
  <rowBreaks count="2" manualBreakCount="2">
    <brk id="50" min="1" max="17" man="1"/>
    <brk id="66" min="1"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4"/>
  <sheetViews>
    <sheetView view="pageBreakPreview" zoomScale="80" zoomScaleNormal="80" zoomScaleSheetLayoutView="80" workbookViewId="0">
      <pane ySplit="5" topLeftCell="A6" activePane="bottomLeft" state="frozen"/>
      <selection activeCell="C9" sqref="C9"/>
      <selection pane="bottomLeft" activeCell="D17" sqref="D17"/>
    </sheetView>
  </sheetViews>
  <sheetFormatPr defaultColWidth="8.85546875" defaultRowHeight="15" x14ac:dyDescent="0.25"/>
  <cols>
    <col min="1" max="1" width="3.140625" style="1" customWidth="1"/>
    <col min="2" max="2" width="9.5703125" style="1" customWidth="1"/>
    <col min="3" max="3" width="8.140625" style="1" customWidth="1"/>
    <col min="4" max="4" width="101.42578125" style="1" customWidth="1"/>
    <col min="5" max="5" width="8.85546875" style="101"/>
    <col min="6" max="6" width="46" style="101" customWidth="1"/>
    <col min="7" max="16384" width="8.85546875" style="1"/>
  </cols>
  <sheetData>
    <row r="2" spans="1:6" ht="24.95" customHeight="1" x14ac:dyDescent="0.25">
      <c r="B2" s="647" t="s">
        <v>202</v>
      </c>
      <c r="C2" s="647"/>
      <c r="D2" s="647"/>
      <c r="E2" s="647"/>
      <c r="F2" s="647"/>
    </row>
    <row r="3" spans="1:6" ht="20.100000000000001" customHeight="1" x14ac:dyDescent="0.25">
      <c r="B3" s="648" t="s">
        <v>249</v>
      </c>
      <c r="C3" s="648"/>
      <c r="D3" s="648"/>
      <c r="E3" s="648"/>
      <c r="F3" s="648"/>
    </row>
    <row r="5" spans="1:6" s="100" customFormat="1" ht="35.1" customHeight="1" x14ac:dyDescent="0.25">
      <c r="B5" s="339"/>
      <c r="C5" s="645" t="s">
        <v>148</v>
      </c>
      <c r="D5" s="645"/>
      <c r="E5" s="340"/>
      <c r="F5" s="339" t="s">
        <v>132</v>
      </c>
    </row>
    <row r="6" spans="1:6" s="297" customFormat="1" ht="73.5" customHeight="1" x14ac:dyDescent="0.25">
      <c r="A6" s="293">
        <v>1</v>
      </c>
      <c r="B6" s="294" t="s">
        <v>0</v>
      </c>
      <c r="C6" s="295" t="s">
        <v>42</v>
      </c>
      <c r="D6" s="296" t="s">
        <v>251</v>
      </c>
      <c r="E6" s="295" t="s">
        <v>137</v>
      </c>
      <c r="F6" s="292" t="s">
        <v>252</v>
      </c>
    </row>
    <row r="7" spans="1:6" s="297" customFormat="1" ht="73.5" customHeight="1" x14ac:dyDescent="0.25">
      <c r="A7" s="293">
        <v>2</v>
      </c>
      <c r="B7" s="294" t="s">
        <v>1</v>
      </c>
      <c r="C7" s="295" t="s">
        <v>43</v>
      </c>
      <c r="D7" s="296" t="s">
        <v>253</v>
      </c>
      <c r="E7" s="295" t="s">
        <v>138</v>
      </c>
      <c r="F7" s="292" t="s">
        <v>254</v>
      </c>
    </row>
    <row r="8" spans="1:6" s="297" customFormat="1" ht="73.5" customHeight="1" x14ac:dyDescent="0.25">
      <c r="A8" s="293">
        <v>3</v>
      </c>
      <c r="B8" s="294" t="s">
        <v>2</v>
      </c>
      <c r="C8" s="295" t="s">
        <v>44</v>
      </c>
      <c r="D8" s="296" t="s">
        <v>255</v>
      </c>
      <c r="E8" s="295" t="s">
        <v>139</v>
      </c>
      <c r="F8" s="292" t="s">
        <v>256</v>
      </c>
    </row>
    <row r="9" spans="1:6" s="297" customFormat="1" ht="73.5" customHeight="1" x14ac:dyDescent="0.25">
      <c r="A9" s="293">
        <v>4</v>
      </c>
      <c r="B9" s="294" t="s">
        <v>3</v>
      </c>
      <c r="C9" s="295" t="s">
        <v>45</v>
      </c>
      <c r="D9" s="296" t="s">
        <v>257</v>
      </c>
      <c r="E9" s="294" t="s">
        <v>140</v>
      </c>
      <c r="F9" s="298" t="s">
        <v>149</v>
      </c>
    </row>
    <row r="10" spans="1:6" s="297" customFormat="1" ht="73.5" customHeight="1" x14ac:dyDescent="0.25">
      <c r="A10" s="293">
        <v>5</v>
      </c>
      <c r="B10" s="299" t="s">
        <v>4</v>
      </c>
      <c r="C10" s="300" t="s">
        <v>46</v>
      </c>
      <c r="D10" s="301" t="s">
        <v>258</v>
      </c>
      <c r="E10" s="299" t="s">
        <v>141</v>
      </c>
      <c r="F10" s="302" t="s">
        <v>150</v>
      </c>
    </row>
    <row r="11" spans="1:6" s="303" customFormat="1" ht="31.5" customHeight="1" x14ac:dyDescent="0.25">
      <c r="B11" s="646" t="s">
        <v>147</v>
      </c>
      <c r="C11" s="646"/>
      <c r="D11" s="646"/>
      <c r="E11" s="646"/>
      <c r="F11" s="646"/>
    </row>
    <row r="12" spans="1:6" x14ac:dyDescent="0.25">
      <c r="D12" s="23"/>
    </row>
    <row r="13" spans="1:6" ht="42.75" customHeight="1" x14ac:dyDescent="0.25">
      <c r="D13" s="91"/>
    </row>
    <row r="14" spans="1:6" s="89" customFormat="1" x14ac:dyDescent="0.25"/>
    <row r="16" spans="1:6" ht="18.75" x14ac:dyDescent="0.25">
      <c r="D16" s="96"/>
    </row>
    <row r="17" spans="1:15" s="92" customFormat="1" ht="69.95" customHeight="1" x14ac:dyDescent="0.25">
      <c r="A17" s="95"/>
      <c r="D17" s="93"/>
      <c r="E17" s="102"/>
      <c r="F17" s="102"/>
      <c r="O17" s="94"/>
    </row>
    <row r="18" spans="1:15" s="29" customFormat="1" x14ac:dyDescent="0.25">
      <c r="A18" s="79"/>
      <c r="B18" s="14"/>
      <c r="E18" s="2"/>
      <c r="F18" s="2"/>
      <c r="O18" s="80"/>
    </row>
    <row r="19" spans="1:15" s="86" customFormat="1" x14ac:dyDescent="0.25">
      <c r="A19" s="87"/>
      <c r="B19" s="88"/>
      <c r="E19" s="103"/>
      <c r="F19" s="103"/>
    </row>
    <row r="20" spans="1:15" s="29" customFormat="1" x14ac:dyDescent="0.25">
      <c r="A20" s="79"/>
      <c r="B20" s="14"/>
      <c r="E20" s="2"/>
      <c r="F20" s="2"/>
      <c r="O20" s="81"/>
    </row>
    <row r="21" spans="1:15" s="29" customFormat="1" ht="15.75" x14ac:dyDescent="0.25">
      <c r="A21" s="79"/>
      <c r="B21" s="14"/>
      <c r="E21" s="2"/>
      <c r="F21" s="2"/>
      <c r="O21" s="82"/>
    </row>
    <row r="22" spans="1:15" s="29" customFormat="1" x14ac:dyDescent="0.25">
      <c r="A22" s="79"/>
      <c r="B22" s="14"/>
      <c r="E22" s="2"/>
      <c r="F22" s="2"/>
      <c r="O22" s="80"/>
    </row>
    <row r="23" spans="1:15" s="29" customFormat="1" x14ac:dyDescent="0.25">
      <c r="A23" s="79"/>
      <c r="B23" s="14"/>
      <c r="E23" s="2"/>
      <c r="F23" s="2"/>
      <c r="O23" s="80"/>
    </row>
    <row r="24" spans="1:15" s="29" customFormat="1" x14ac:dyDescent="0.25">
      <c r="A24" s="79"/>
      <c r="B24" s="14"/>
      <c r="E24" s="2"/>
      <c r="F24" s="2"/>
      <c r="O24" s="80"/>
    </row>
    <row r="25" spans="1:15" s="29" customFormat="1" x14ac:dyDescent="0.25">
      <c r="A25" s="79"/>
      <c r="B25" s="14"/>
      <c r="C25" s="14"/>
      <c r="E25" s="2"/>
      <c r="F25" s="2"/>
      <c r="O25" s="80"/>
    </row>
    <row r="26" spans="1:15" s="29" customFormat="1" x14ac:dyDescent="0.25">
      <c r="A26" s="79"/>
      <c r="B26" s="14"/>
      <c r="C26" s="14"/>
      <c r="E26" s="2"/>
      <c r="F26" s="2"/>
      <c r="O26" s="80"/>
    </row>
    <row r="27" spans="1:15" s="29" customFormat="1" x14ac:dyDescent="0.25">
      <c r="A27" s="79"/>
      <c r="B27" s="14"/>
      <c r="C27" s="14"/>
      <c r="E27" s="2"/>
      <c r="F27" s="2"/>
      <c r="O27" s="80"/>
    </row>
    <row r="28" spans="1:15" s="29" customFormat="1" x14ac:dyDescent="0.25">
      <c r="A28" s="79"/>
      <c r="B28" s="14"/>
      <c r="C28" s="14"/>
      <c r="E28" s="2"/>
      <c r="F28" s="2"/>
      <c r="O28" s="80"/>
    </row>
    <row r="29" spans="1:15" s="29" customFormat="1" x14ac:dyDescent="0.25">
      <c r="A29" s="79"/>
      <c r="B29" s="14"/>
      <c r="C29" s="14"/>
      <c r="E29" s="2"/>
      <c r="F29" s="2"/>
      <c r="O29" s="80"/>
    </row>
    <row r="30" spans="1:15" s="29" customFormat="1" x14ac:dyDescent="0.25">
      <c r="A30" s="79"/>
      <c r="B30" s="14"/>
      <c r="C30" s="14"/>
      <c r="E30" s="2"/>
      <c r="F30" s="2"/>
      <c r="O30" s="80"/>
    </row>
    <row r="31" spans="1:15" s="29" customFormat="1" x14ac:dyDescent="0.25">
      <c r="A31" s="79"/>
      <c r="B31" s="14"/>
      <c r="C31" s="14"/>
      <c r="E31" s="104"/>
      <c r="F31" s="104"/>
      <c r="O31" s="80"/>
    </row>
    <row r="32" spans="1:15" s="29" customFormat="1" x14ac:dyDescent="0.25">
      <c r="A32" s="79"/>
      <c r="B32" s="14"/>
      <c r="C32" s="14"/>
      <c r="E32" s="104"/>
      <c r="F32" s="104"/>
      <c r="O32" s="80"/>
    </row>
    <row r="33" spans="1:15" s="29" customFormat="1" x14ac:dyDescent="0.25">
      <c r="A33" s="79"/>
      <c r="B33" s="14"/>
      <c r="C33" s="14"/>
      <c r="E33" s="104"/>
      <c r="F33" s="104"/>
      <c r="O33" s="80"/>
    </row>
    <row r="34" spans="1:15" s="29" customFormat="1" x14ac:dyDescent="0.25">
      <c r="A34" s="79"/>
      <c r="B34" s="14"/>
      <c r="C34" s="14"/>
      <c r="E34" s="2"/>
      <c r="F34" s="2"/>
      <c r="O34" s="83"/>
    </row>
    <row r="35" spans="1:15" s="29" customFormat="1" x14ac:dyDescent="0.25">
      <c r="A35" s="79"/>
      <c r="B35" s="14"/>
      <c r="C35" s="14"/>
      <c r="E35" s="2"/>
      <c r="F35" s="2"/>
      <c r="O35" s="84"/>
    </row>
    <row r="36" spans="1:15" s="29" customFormat="1" x14ac:dyDescent="0.25">
      <c r="A36" s="79"/>
      <c r="B36" s="14"/>
      <c r="C36" s="14"/>
      <c r="E36" s="2"/>
      <c r="F36" s="2"/>
      <c r="O36" s="80"/>
    </row>
    <row r="37" spans="1:15" s="29" customFormat="1" x14ac:dyDescent="0.25">
      <c r="A37" s="79"/>
      <c r="B37" s="14"/>
      <c r="C37" s="14"/>
      <c r="E37" s="2"/>
      <c r="F37" s="2"/>
      <c r="O37" s="81"/>
    </row>
    <row r="38" spans="1:15" s="29" customFormat="1" ht="15.75" x14ac:dyDescent="0.25">
      <c r="A38" s="79"/>
      <c r="B38" s="14"/>
      <c r="C38" s="14"/>
      <c r="E38" s="2"/>
      <c r="F38" s="2"/>
      <c r="O38" s="85"/>
    </row>
    <row r="39" spans="1:15" s="29" customFormat="1" x14ac:dyDescent="0.25">
      <c r="A39" s="79"/>
      <c r="B39" s="14"/>
      <c r="C39" s="14"/>
      <c r="E39" s="2"/>
      <c r="F39" s="2"/>
      <c r="O39" s="80"/>
    </row>
    <row r="40" spans="1:15" s="29" customFormat="1" x14ac:dyDescent="0.25">
      <c r="A40" s="79"/>
      <c r="B40" s="14"/>
      <c r="C40" s="14"/>
      <c r="E40" s="2"/>
      <c r="F40" s="2"/>
      <c r="O40" s="80"/>
    </row>
    <row r="41" spans="1:15" s="29" customFormat="1" x14ac:dyDescent="0.25">
      <c r="A41" s="79"/>
      <c r="B41" s="14"/>
      <c r="C41" s="14"/>
      <c r="E41" s="2"/>
      <c r="F41" s="2"/>
      <c r="O41" s="80"/>
    </row>
    <row r="42" spans="1:15" s="29" customFormat="1" x14ac:dyDescent="0.25">
      <c r="A42" s="79"/>
      <c r="B42" s="14"/>
      <c r="C42" s="14"/>
      <c r="E42" s="2"/>
      <c r="F42" s="2"/>
      <c r="O42" s="80"/>
    </row>
    <row r="43" spans="1:15" s="29" customFormat="1" x14ac:dyDescent="0.25">
      <c r="A43" s="68"/>
      <c r="B43" s="14"/>
      <c r="C43" s="14"/>
      <c r="E43" s="2"/>
      <c r="F43" s="2"/>
      <c r="O43" s="80"/>
    </row>
    <row r="44" spans="1:15" s="29" customFormat="1" ht="15.75" x14ac:dyDescent="0.25">
      <c r="A44" s="74"/>
      <c r="B44" s="14"/>
      <c r="C44" s="14"/>
      <c r="E44" s="2"/>
      <c r="F44" s="2"/>
      <c r="O44" s="80"/>
    </row>
    <row r="45" spans="1:15" s="29" customFormat="1" x14ac:dyDescent="0.25">
      <c r="B45" s="14"/>
      <c r="C45" s="14"/>
      <c r="E45" s="2"/>
      <c r="F45" s="2"/>
      <c r="O45" s="80"/>
    </row>
    <row r="46" spans="1:15" s="29" customFormat="1" x14ac:dyDescent="0.25">
      <c r="B46" s="14"/>
      <c r="C46" s="14"/>
      <c r="E46" s="2"/>
      <c r="F46" s="2"/>
      <c r="O46" s="80"/>
    </row>
    <row r="47" spans="1:15" s="29" customFormat="1" x14ac:dyDescent="0.25">
      <c r="B47" s="14"/>
      <c r="C47" s="14"/>
      <c r="E47" s="2"/>
      <c r="F47" s="2"/>
      <c r="O47" s="80"/>
    </row>
    <row r="48" spans="1:15" s="29" customFormat="1" x14ac:dyDescent="0.25">
      <c r="B48" s="14"/>
      <c r="C48" s="14"/>
      <c r="E48" s="2"/>
      <c r="F48" s="2"/>
      <c r="O48" s="80"/>
    </row>
    <row r="49" spans="2:15" s="29" customFormat="1" x14ac:dyDescent="0.25">
      <c r="B49" s="14"/>
      <c r="C49" s="14"/>
      <c r="E49" s="2"/>
      <c r="F49" s="2"/>
      <c r="O49" s="80"/>
    </row>
    <row r="50" spans="2:15" s="29" customFormat="1" x14ac:dyDescent="0.25">
      <c r="B50" s="14"/>
      <c r="C50" s="14"/>
      <c r="E50" s="2"/>
      <c r="F50" s="2"/>
      <c r="O50" s="80"/>
    </row>
    <row r="51" spans="2:15" s="29" customFormat="1" x14ac:dyDescent="0.25">
      <c r="B51" s="14"/>
      <c r="C51" s="14"/>
      <c r="E51" s="2"/>
      <c r="F51" s="2"/>
      <c r="O51" s="80"/>
    </row>
    <row r="52" spans="2:15" s="29" customFormat="1" x14ac:dyDescent="0.25">
      <c r="B52" s="14"/>
      <c r="C52" s="14"/>
      <c r="E52" s="2"/>
      <c r="F52" s="2"/>
      <c r="O52" s="80"/>
    </row>
    <row r="53" spans="2:15" s="29" customFormat="1" x14ac:dyDescent="0.25">
      <c r="B53" s="14"/>
      <c r="C53" s="14"/>
      <c r="E53" s="2"/>
      <c r="F53" s="2"/>
      <c r="O53" s="80"/>
    </row>
    <row r="54" spans="2:15" s="29" customFormat="1" x14ac:dyDescent="0.25">
      <c r="B54" s="14"/>
      <c r="C54" s="14"/>
      <c r="E54" s="2"/>
      <c r="F54" s="2"/>
      <c r="O54" s="80"/>
    </row>
  </sheetData>
  <sheetProtection algorithmName="SHA-512" hashValue="ApD2rxGCNfYbje18gFEQNcw+PTJXukazeNxR8vK4zq4i+oVScyNXnOAhKsw8p+n0TwfN7oz+FvruO5wha7GMXQ==" saltValue="T1f2xoDfAJCI/cOexCcprg==" spinCount="100000" sheet="1" objects="1" scenarios="1"/>
  <mergeCells count="4">
    <mergeCell ref="C5:D5"/>
    <mergeCell ref="B11:F11"/>
    <mergeCell ref="B2:F2"/>
    <mergeCell ref="B3:F3"/>
  </mergeCell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64"/>
  <sheetViews>
    <sheetView view="pageBreakPreview" zoomScale="80" zoomScaleNormal="100" zoomScaleSheetLayoutView="80" zoomScalePageLayoutView="110" workbookViewId="0">
      <pane ySplit="6" topLeftCell="A10" activePane="bottomLeft" state="frozen"/>
      <selection pane="bottomLeft" activeCell="E11" sqref="E11"/>
    </sheetView>
  </sheetViews>
  <sheetFormatPr defaultColWidth="11.42578125" defaultRowHeight="15" x14ac:dyDescent="0.25"/>
  <cols>
    <col min="1" max="1" width="2.85546875" style="29" customWidth="1"/>
    <col min="2" max="2" width="11.42578125" style="13"/>
    <col min="3" max="3" width="69.42578125" style="223" customWidth="1"/>
    <col min="4" max="4" width="11.85546875" style="224" customWidth="1"/>
    <col min="5" max="5" width="15.85546875" style="219" customWidth="1"/>
    <col min="6" max="6" width="3.42578125" style="29" customWidth="1"/>
    <col min="7" max="11" width="20.5703125" style="29" customWidth="1"/>
    <col min="12" max="16384" width="11.42578125" style="29"/>
  </cols>
  <sheetData>
    <row r="3" spans="2:14" s="226" customFormat="1" ht="24.95" customHeight="1" x14ac:dyDescent="0.25">
      <c r="B3" s="647" t="s">
        <v>202</v>
      </c>
      <c r="C3" s="647"/>
      <c r="D3" s="647"/>
      <c r="E3" s="647"/>
      <c r="G3" s="647" t="s">
        <v>202</v>
      </c>
      <c r="H3" s="647"/>
      <c r="I3" s="647"/>
      <c r="J3" s="647"/>
      <c r="K3" s="647"/>
    </row>
    <row r="4" spans="2:14" ht="20.100000000000001" customHeight="1" x14ac:dyDescent="0.25">
      <c r="B4" s="648" t="s">
        <v>249</v>
      </c>
      <c r="C4" s="648"/>
      <c r="D4" s="648"/>
      <c r="E4" s="648"/>
      <c r="G4" s="648" t="s">
        <v>250</v>
      </c>
      <c r="H4" s="648"/>
      <c r="I4" s="648"/>
      <c r="J4" s="648"/>
      <c r="K4" s="648"/>
    </row>
    <row r="6" spans="2:14" s="227" customFormat="1" ht="18.75" x14ac:dyDescent="0.25">
      <c r="B6" s="656" t="s">
        <v>284</v>
      </c>
      <c r="C6" s="656"/>
      <c r="D6" s="656"/>
      <c r="E6" s="656"/>
      <c r="G6" s="650" t="s">
        <v>246</v>
      </c>
      <c r="H6" s="650"/>
      <c r="I6" s="650"/>
      <c r="J6" s="650"/>
      <c r="K6" s="650"/>
    </row>
    <row r="7" spans="2:14" s="227" customFormat="1" ht="9" customHeight="1" x14ac:dyDescent="0.35">
      <c r="B7" s="228"/>
      <c r="C7" s="229"/>
      <c r="D7" s="230"/>
      <c r="E7" s="231"/>
      <c r="G7" s="232"/>
      <c r="H7" s="232"/>
      <c r="I7" s="232"/>
      <c r="J7" s="232"/>
      <c r="K7" s="232"/>
    </row>
    <row r="8" spans="2:14" s="234" customFormat="1" ht="39.75" customHeight="1" x14ac:dyDescent="0.25">
      <c r="B8" s="654" t="s">
        <v>247</v>
      </c>
      <c r="C8" s="654"/>
      <c r="D8" s="655"/>
      <c r="E8" s="233" t="s">
        <v>248</v>
      </c>
      <c r="G8" s="651" t="s">
        <v>204</v>
      </c>
      <c r="H8" s="651"/>
      <c r="I8" s="651"/>
      <c r="J8" s="651"/>
      <c r="K8" s="235" t="s">
        <v>205</v>
      </c>
    </row>
    <row r="9" spans="2:14" s="240" customFormat="1" ht="6.95" customHeight="1" x14ac:dyDescent="0.35">
      <c r="B9" s="236"/>
      <c r="C9" s="237"/>
      <c r="D9" s="238"/>
      <c r="E9" s="239"/>
      <c r="G9" s="241"/>
      <c r="H9" s="241"/>
      <c r="I9" s="241"/>
      <c r="J9" s="241"/>
      <c r="K9" s="241"/>
    </row>
    <row r="10" spans="2:14" s="246" customFormat="1" ht="17.100000000000001" customHeight="1" x14ac:dyDescent="0.35">
      <c r="B10" s="242" t="str">
        <f>Componentes!B7</f>
        <v>I</v>
      </c>
      <c r="C10" s="243" t="str">
        <f>Componentes!C7</f>
        <v>Funcionamento</v>
      </c>
      <c r="D10" s="244">
        <v>20</v>
      </c>
      <c r="E10" s="245" t="s">
        <v>197</v>
      </c>
      <c r="G10" s="652" t="s">
        <v>245</v>
      </c>
      <c r="H10" s="652"/>
      <c r="I10" s="652"/>
      <c r="J10" s="652"/>
      <c r="K10" s="247">
        <v>1</v>
      </c>
      <c r="M10" s="454">
        <v>10</v>
      </c>
      <c r="N10" s="454">
        <v>25</v>
      </c>
    </row>
    <row r="11" spans="2:14" s="227" customFormat="1" ht="17.100000000000001" customHeight="1" x14ac:dyDescent="0.35">
      <c r="B11" s="248" t="str">
        <f>Componentes!B13</f>
        <v>I.1</v>
      </c>
      <c r="C11" s="249" t="str">
        <f>Componentes!C13</f>
        <v>Aprovação do Quadro de Indicadores e Metas</v>
      </c>
      <c r="D11" s="250" t="s">
        <v>203</v>
      </c>
      <c r="E11" s="251"/>
      <c r="G11" s="652" t="s">
        <v>244</v>
      </c>
      <c r="H11" s="652"/>
      <c r="I11" s="652"/>
      <c r="J11" s="652"/>
      <c r="K11" s="247">
        <v>0.9</v>
      </c>
    </row>
    <row r="12" spans="2:14" s="227" customFormat="1" ht="17.100000000000001" customHeight="1" x14ac:dyDescent="0.35">
      <c r="B12" s="248" t="str">
        <f>Componentes!B14</f>
        <v>I.2</v>
      </c>
      <c r="C12" s="249" t="str">
        <f>Componentes!C14</f>
        <v xml:space="preserve">Instrumento formal de criação </v>
      </c>
      <c r="D12" s="250" t="s">
        <v>203</v>
      </c>
      <c r="E12" s="251"/>
      <c r="G12" s="652" t="s">
        <v>243</v>
      </c>
      <c r="H12" s="652"/>
      <c r="I12" s="652"/>
      <c r="J12" s="652"/>
      <c r="K12" s="247">
        <v>0.8</v>
      </c>
    </row>
    <row r="13" spans="2:14" s="227" customFormat="1" ht="17.100000000000001" customHeight="1" x14ac:dyDescent="0.35">
      <c r="B13" s="248" t="str">
        <f>Componentes!B15</f>
        <v>I.3</v>
      </c>
      <c r="C13" s="249" t="str">
        <f>Componentes!C15</f>
        <v>Regimento Interno</v>
      </c>
      <c r="D13" s="250">
        <v>0.1</v>
      </c>
      <c r="E13" s="251"/>
      <c r="G13" s="652" t="s">
        <v>242</v>
      </c>
      <c r="H13" s="652"/>
      <c r="I13" s="652"/>
      <c r="J13" s="652"/>
      <c r="K13" s="247">
        <v>0.7</v>
      </c>
    </row>
    <row r="14" spans="2:14" s="227" customFormat="1" ht="17.100000000000001" customHeight="1" x14ac:dyDescent="0.35">
      <c r="B14" s="248" t="str">
        <f>Componentes!B16</f>
        <v>I.4</v>
      </c>
      <c r="C14" s="249" t="str">
        <f>Componentes!C16</f>
        <v>Mandatos e processos eleitorais</v>
      </c>
      <c r="D14" s="250">
        <v>0.1</v>
      </c>
      <c r="E14" s="251"/>
      <c r="G14" s="652" t="s">
        <v>222</v>
      </c>
      <c r="H14" s="652"/>
      <c r="I14" s="652"/>
      <c r="J14" s="652"/>
      <c r="K14" s="247">
        <v>0.6</v>
      </c>
    </row>
    <row r="15" spans="2:14" s="227" customFormat="1" ht="17.100000000000001" customHeight="1" x14ac:dyDescent="0.35">
      <c r="B15" s="248" t="str">
        <f>Componentes!B17</f>
        <v>I.5</v>
      </c>
      <c r="C15" s="249" t="str">
        <f>Componentes!C17</f>
        <v>Reuniões ordinárias</v>
      </c>
      <c r="D15" s="250">
        <v>0.1</v>
      </c>
      <c r="E15" s="251"/>
      <c r="G15" s="653" t="s">
        <v>241</v>
      </c>
      <c r="H15" s="653"/>
      <c r="I15" s="653"/>
      <c r="J15" s="653"/>
      <c r="K15" s="252" t="s">
        <v>203</v>
      </c>
    </row>
    <row r="16" spans="2:14" s="227" customFormat="1" ht="17.100000000000001" customHeight="1" x14ac:dyDescent="0.35">
      <c r="B16" s="248" t="str">
        <f>Componentes!B18</f>
        <v>I.6</v>
      </c>
      <c r="C16" s="249" t="str">
        <f>Componentes!C18</f>
        <v>Quórum</v>
      </c>
      <c r="D16" s="250">
        <v>0.2</v>
      </c>
      <c r="E16" s="251"/>
    </row>
    <row r="17" spans="2:14" s="227" customFormat="1" ht="17.100000000000001" customHeight="1" x14ac:dyDescent="0.35">
      <c r="B17" s="248" t="str">
        <f>Componentes!B19</f>
        <v>I.7</v>
      </c>
      <c r="C17" s="249" t="str">
        <f>Componentes!C19</f>
        <v>Conformidade Documental</v>
      </c>
      <c r="D17" s="250">
        <v>0.1</v>
      </c>
      <c r="E17" s="251"/>
    </row>
    <row r="18" spans="2:14" s="227" customFormat="1" ht="17.100000000000001" customHeight="1" x14ac:dyDescent="0.35">
      <c r="B18" s="248" t="str">
        <f>Componentes!B20</f>
        <v>I.8</v>
      </c>
      <c r="C18" s="249" t="str">
        <f>Componentes!C20</f>
        <v>Plano de Trabalho e Relatório de Atividades</v>
      </c>
      <c r="D18" s="250">
        <v>0.2</v>
      </c>
      <c r="E18" s="251"/>
    </row>
    <row r="19" spans="2:14" s="227" customFormat="1" ht="17.100000000000001" customHeight="1" x14ac:dyDescent="0.35">
      <c r="B19" s="248" t="str">
        <f>Componentes!B21</f>
        <v>I.9</v>
      </c>
      <c r="C19" s="249" t="str">
        <f>Componentes!C21</f>
        <v>Apoio técnico e logístico</v>
      </c>
      <c r="D19" s="250">
        <v>0.2</v>
      </c>
      <c r="E19" s="251"/>
    </row>
    <row r="20" spans="2:14" s="240" customFormat="1" ht="5.0999999999999996" customHeight="1" x14ac:dyDescent="0.35">
      <c r="B20" s="253"/>
      <c r="C20" s="254"/>
      <c r="D20" s="255"/>
      <c r="E20" s="256"/>
      <c r="G20" s="227"/>
      <c r="H20" s="227"/>
      <c r="I20" s="227"/>
      <c r="J20" s="227"/>
      <c r="K20" s="227"/>
    </row>
    <row r="21" spans="2:14" s="246" customFormat="1" ht="17.100000000000001" customHeight="1" x14ac:dyDescent="0.35">
      <c r="B21" s="257" t="str">
        <f>Componentes!B23</f>
        <v>II</v>
      </c>
      <c r="C21" s="258" t="str">
        <f>Componentes!C23</f>
        <v>Capacitação</v>
      </c>
      <c r="D21" s="259">
        <v>15</v>
      </c>
      <c r="E21" s="260" t="s">
        <v>197</v>
      </c>
      <c r="G21" s="240"/>
      <c r="H21" s="240"/>
      <c r="I21" s="240"/>
      <c r="J21" s="240"/>
      <c r="K21" s="240"/>
      <c r="M21" s="454">
        <v>10</v>
      </c>
      <c r="N21" s="454">
        <v>25</v>
      </c>
    </row>
    <row r="22" spans="2:14" s="227" customFormat="1" ht="17.100000000000001" customHeight="1" x14ac:dyDescent="0.35">
      <c r="B22" s="248" t="str">
        <f>Componentes!B29</f>
        <v>II.1</v>
      </c>
      <c r="C22" s="249" t="str">
        <f>Componentes!C29</f>
        <v>Capacitação de membros novos</v>
      </c>
      <c r="D22" s="250">
        <v>0.33333333333333331</v>
      </c>
      <c r="E22" s="251"/>
      <c r="G22" s="246"/>
      <c r="H22" s="246"/>
      <c r="I22" s="246"/>
      <c r="J22" s="246"/>
      <c r="K22" s="246"/>
    </row>
    <row r="23" spans="2:14" s="227" customFormat="1" ht="17.100000000000001" customHeight="1" x14ac:dyDescent="0.35">
      <c r="B23" s="248" t="str">
        <f>Componentes!B30</f>
        <v>II.2</v>
      </c>
      <c r="C23" s="249" t="str">
        <f>Componentes!C30</f>
        <v>Plano de Capacitação (aprovação/revisão)</v>
      </c>
      <c r="D23" s="250">
        <v>0.33333333333333331</v>
      </c>
      <c r="E23" s="251"/>
    </row>
    <row r="24" spans="2:14" s="227" customFormat="1" ht="17.100000000000001" customHeight="1" x14ac:dyDescent="0.35">
      <c r="B24" s="248" t="str">
        <f>Componentes!B31</f>
        <v>II.3</v>
      </c>
      <c r="C24" s="249" t="str">
        <f>Componentes!C31</f>
        <v>Implementação e Monitoramento do Plano de Capacitaçao</v>
      </c>
      <c r="D24" s="250">
        <v>0.33333333333333331</v>
      </c>
      <c r="E24" s="251"/>
    </row>
    <row r="25" spans="2:14" s="240" customFormat="1" ht="5.0999999999999996" customHeight="1" x14ac:dyDescent="0.35">
      <c r="B25" s="253"/>
      <c r="C25" s="254"/>
      <c r="D25" s="255"/>
      <c r="E25" s="256"/>
      <c r="G25" s="227"/>
      <c r="H25" s="227"/>
      <c r="I25" s="227"/>
      <c r="J25" s="227"/>
      <c r="K25" s="227"/>
    </row>
    <row r="26" spans="2:14" s="246" customFormat="1" ht="17.100000000000001" customHeight="1" x14ac:dyDescent="0.35">
      <c r="B26" s="257" t="str">
        <f>Componentes!B32</f>
        <v>III</v>
      </c>
      <c r="C26" s="261" t="str">
        <f>Componentes!C32</f>
        <v>Comunicação</v>
      </c>
      <c r="D26" s="262">
        <v>15</v>
      </c>
      <c r="E26" s="263" t="s">
        <v>197</v>
      </c>
      <c r="G26" s="240"/>
      <c r="H26" s="240"/>
      <c r="I26" s="240"/>
      <c r="J26" s="240"/>
      <c r="K26" s="240"/>
      <c r="M26" s="454">
        <v>10</v>
      </c>
      <c r="N26" s="454">
        <v>25</v>
      </c>
    </row>
    <row r="27" spans="2:14" s="227" customFormat="1" ht="17.100000000000001" customHeight="1" x14ac:dyDescent="0.35">
      <c r="B27" s="248" t="str">
        <f>Componentes!B38</f>
        <v>III.1</v>
      </c>
      <c r="C27" s="249" t="str">
        <f>Componentes!C38</f>
        <v>Sitio Eletronico ou Fan Page em rede social</v>
      </c>
      <c r="D27" s="250">
        <v>0.33333333333333331</v>
      </c>
      <c r="E27" s="251"/>
      <c r="G27" s="246"/>
      <c r="H27" s="246"/>
      <c r="I27" s="246"/>
      <c r="J27" s="246"/>
      <c r="K27" s="246"/>
    </row>
    <row r="28" spans="2:14" s="227" customFormat="1" ht="17.100000000000001" customHeight="1" x14ac:dyDescent="0.35">
      <c r="B28" s="248" t="str">
        <f>Componentes!B39</f>
        <v>III.2</v>
      </c>
      <c r="C28" s="249" t="str">
        <f>Componentes!C39</f>
        <v>Plano de Comunicação (aprovação/revisão)</v>
      </c>
      <c r="D28" s="250">
        <v>0.33333333333333331</v>
      </c>
      <c r="E28" s="251"/>
    </row>
    <row r="29" spans="2:14" s="227" customFormat="1" ht="17.100000000000001" customHeight="1" x14ac:dyDescent="0.35">
      <c r="B29" s="248" t="str">
        <f>Componentes!B40</f>
        <v>III.3</v>
      </c>
      <c r="C29" s="249" t="str">
        <f>Componentes!C40</f>
        <v>Implementação do Plano de Comunicação</v>
      </c>
      <c r="D29" s="250">
        <v>0.33333333333333331</v>
      </c>
      <c r="E29" s="251"/>
    </row>
    <row r="30" spans="2:14" s="240" customFormat="1" ht="5.0999999999999996" customHeight="1" x14ac:dyDescent="0.25">
      <c r="B30" s="253"/>
      <c r="C30" s="254"/>
      <c r="D30" s="255"/>
      <c r="E30" s="256"/>
      <c r="G30" s="227"/>
      <c r="H30" s="227"/>
      <c r="I30" s="227"/>
      <c r="J30" s="227"/>
      <c r="K30" s="227"/>
    </row>
    <row r="31" spans="2:14" s="246" customFormat="1" ht="17.100000000000001" customHeight="1" x14ac:dyDescent="0.25">
      <c r="B31" s="257" t="str">
        <f>Componentes!B42</f>
        <v>IV</v>
      </c>
      <c r="C31" s="264" t="str">
        <f>Componentes!C42</f>
        <v>Cadastro Nacional de Instâncias Colegiadas do SINGREH - CINCO</v>
      </c>
      <c r="D31" s="265">
        <v>15</v>
      </c>
      <c r="E31" s="266" t="s">
        <v>224</v>
      </c>
      <c r="G31" s="240"/>
      <c r="H31" s="240"/>
      <c r="I31" s="240"/>
      <c r="J31" s="240"/>
      <c r="K31" s="240"/>
      <c r="M31" s="454">
        <v>15</v>
      </c>
      <c r="N31" s="454">
        <v>25</v>
      </c>
    </row>
    <row r="32" spans="2:14" s="227" customFormat="1" ht="17.100000000000001" customHeight="1" x14ac:dyDescent="0.25">
      <c r="B32" s="248" t="str">
        <f>Componentes!B48</f>
        <v>IV.1</v>
      </c>
      <c r="C32" s="249" t="str">
        <f>Componentes!C48</f>
        <v>Conhecimento dos membros (entidades e representantes)</v>
      </c>
      <c r="D32" s="250">
        <v>0.33333333333333331</v>
      </c>
      <c r="E32" s="251"/>
      <c r="G32" s="246"/>
      <c r="H32" s="246"/>
      <c r="I32" s="246"/>
      <c r="J32" s="246"/>
      <c r="K32" s="246"/>
    </row>
    <row r="33" spans="2:14" s="227" customFormat="1" ht="17.100000000000001" customHeight="1" x14ac:dyDescent="0.25">
      <c r="B33" s="248" t="str">
        <f>Componentes!B49</f>
        <v>IV.2</v>
      </c>
      <c r="C33" s="249" t="str">
        <f>Componentes!C49</f>
        <v>Conhecimento da Atuação</v>
      </c>
      <c r="D33" s="250">
        <v>0.33333333333333331</v>
      </c>
      <c r="E33" s="251"/>
    </row>
    <row r="34" spans="2:14" s="227" customFormat="1" ht="17.100000000000001" customHeight="1" x14ac:dyDescent="0.25">
      <c r="B34" s="248" t="str">
        <f>Componentes!B50</f>
        <v>IV.3</v>
      </c>
      <c r="C34" s="249" t="str">
        <f>Componentes!C50</f>
        <v>Conhecimento dos Instrumentos</v>
      </c>
      <c r="D34" s="250">
        <v>0.33333333333333331</v>
      </c>
      <c r="E34" s="251"/>
    </row>
    <row r="35" spans="2:14" s="240" customFormat="1" ht="5.0999999999999996" customHeight="1" x14ac:dyDescent="0.25">
      <c r="B35" s="253"/>
      <c r="C35" s="254"/>
      <c r="D35" s="255"/>
      <c r="E35" s="256"/>
      <c r="G35" s="227"/>
      <c r="H35" s="227"/>
      <c r="I35" s="227"/>
      <c r="J35" s="227"/>
      <c r="K35" s="227"/>
    </row>
    <row r="36" spans="2:14" s="246" customFormat="1" ht="17.100000000000001" customHeight="1" x14ac:dyDescent="0.25">
      <c r="B36" s="257" t="str">
        <f>Componentes!B51</f>
        <v>V</v>
      </c>
      <c r="C36" s="264" t="str">
        <f>Componentes!C51</f>
        <v>Instrumentos</v>
      </c>
      <c r="D36" s="265">
        <v>25</v>
      </c>
      <c r="E36" s="266" t="s">
        <v>223</v>
      </c>
      <c r="G36" s="240"/>
      <c r="H36" s="240"/>
      <c r="I36" s="240"/>
      <c r="J36" s="240"/>
      <c r="K36" s="240"/>
      <c r="M36" s="454">
        <v>20</v>
      </c>
      <c r="N36" s="454">
        <v>30</v>
      </c>
    </row>
    <row r="37" spans="2:14" s="227" customFormat="1" ht="17.100000000000001" customHeight="1" x14ac:dyDescent="0.25">
      <c r="B37" s="248" t="str">
        <f>Componentes!B57</f>
        <v>V.1</v>
      </c>
      <c r="C37" s="249" t="str">
        <f>Componentes!C57</f>
        <v>TDR para Plano e Enquadramento</v>
      </c>
      <c r="D37" s="250">
        <v>0.05</v>
      </c>
      <c r="E37" s="251"/>
      <c r="G37" s="246"/>
      <c r="H37" s="246"/>
      <c r="I37" s="246"/>
      <c r="J37" s="246"/>
      <c r="K37" s="246"/>
    </row>
    <row r="38" spans="2:14" s="227" customFormat="1" ht="17.100000000000001" customHeight="1" x14ac:dyDescent="0.25">
      <c r="B38" s="248" t="str">
        <f>Componentes!B58</f>
        <v>V.2</v>
      </c>
      <c r="C38" s="249" t="str">
        <f>Componentes!C58</f>
        <v>Plano Aprovado</v>
      </c>
      <c r="D38" s="250">
        <v>0.2</v>
      </c>
      <c r="E38" s="251"/>
    </row>
    <row r="39" spans="2:14" s="227" customFormat="1" ht="17.100000000000001" customHeight="1" x14ac:dyDescent="0.25">
      <c r="B39" s="248" t="str">
        <f>Componentes!B59</f>
        <v>V.3</v>
      </c>
      <c r="C39" s="249" t="str">
        <f>Componentes!C59</f>
        <v>Enquadramento Aprovado</v>
      </c>
      <c r="D39" s="250">
        <v>0.35</v>
      </c>
      <c r="E39" s="251"/>
    </row>
    <row r="40" spans="2:14" s="227" customFormat="1" ht="17.100000000000001" customHeight="1" x14ac:dyDescent="0.25">
      <c r="B40" s="248" t="str">
        <f>Componentes!B60</f>
        <v>V.4</v>
      </c>
      <c r="C40" s="249" t="str">
        <f>Componentes!C60</f>
        <v>Estudos para implementação de Cobrança</v>
      </c>
      <c r="D40" s="250">
        <v>0.05</v>
      </c>
      <c r="E40" s="251"/>
    </row>
    <row r="41" spans="2:14" s="227" customFormat="1" ht="17.100000000000001" customHeight="1" x14ac:dyDescent="0.25">
      <c r="B41" s="248" t="str">
        <f>Componentes!B61</f>
        <v>V.5</v>
      </c>
      <c r="C41" s="249" t="str">
        <f>Componentes!C61</f>
        <v>Aprovação de Cobrança</v>
      </c>
      <c r="D41" s="250">
        <v>0.35</v>
      </c>
      <c r="E41" s="251"/>
    </row>
    <row r="42" spans="2:14" s="227" customFormat="1" ht="17.100000000000001" customHeight="1" x14ac:dyDescent="0.25">
      <c r="B42" s="248" t="str">
        <f>Componentes!B62</f>
        <v>V.6</v>
      </c>
      <c r="C42" s="249" t="str">
        <f>Componentes!C62</f>
        <v>Revisão do Plano</v>
      </c>
      <c r="D42" s="250"/>
      <c r="E42" s="251"/>
    </row>
    <row r="43" spans="2:14" s="227" customFormat="1" ht="17.100000000000001" customHeight="1" x14ac:dyDescent="0.25">
      <c r="B43" s="248" t="str">
        <f>Componentes!B63</f>
        <v>V.7</v>
      </c>
      <c r="C43" s="249" t="str">
        <f>Componentes!C63</f>
        <v>Revisão do Enquadramento</v>
      </c>
      <c r="D43" s="250"/>
      <c r="E43" s="251"/>
    </row>
    <row r="44" spans="2:14" s="227" customFormat="1" ht="17.100000000000001" customHeight="1" x14ac:dyDescent="0.25">
      <c r="B44" s="248" t="str">
        <f>Componentes!B64</f>
        <v>V.8</v>
      </c>
      <c r="C44" s="249" t="str">
        <f>Componentes!C64</f>
        <v>Revisão da Cobrança</v>
      </c>
      <c r="D44" s="250"/>
      <c r="E44" s="251"/>
    </row>
    <row r="45" spans="2:14" s="227" customFormat="1" ht="17.100000000000001" customHeight="1" x14ac:dyDescent="0.25">
      <c r="B45" s="248" t="str">
        <f>Componentes!B65</f>
        <v>V.9</v>
      </c>
      <c r="C45" s="249" t="str">
        <f>Componentes!C65</f>
        <v>Atuação político-institucional</v>
      </c>
      <c r="D45" s="250">
        <v>0.1</v>
      </c>
      <c r="E45" s="267" t="s">
        <v>239</v>
      </c>
    </row>
    <row r="46" spans="2:14" s="227" customFormat="1" ht="17.100000000000001" customHeight="1" x14ac:dyDescent="0.25">
      <c r="B46" s="248" t="str">
        <f>Componentes!B66</f>
        <v>V.10</v>
      </c>
      <c r="C46" s="249" t="str">
        <f>Componentes!C66</f>
        <v>Situação especial (Alocação Negociada, condição de entrega, etc)</v>
      </c>
      <c r="D46" s="250">
        <v>0.1</v>
      </c>
      <c r="E46" s="267" t="s">
        <v>239</v>
      </c>
    </row>
    <row r="47" spans="2:14" s="240" customFormat="1" ht="5.0999999999999996" customHeight="1" x14ac:dyDescent="0.25">
      <c r="B47" s="253"/>
      <c r="C47" s="254"/>
      <c r="D47" s="255"/>
      <c r="E47" s="256"/>
      <c r="G47" s="227"/>
      <c r="H47" s="227"/>
      <c r="I47" s="227"/>
      <c r="J47" s="227"/>
      <c r="K47" s="227"/>
    </row>
    <row r="48" spans="2:14" s="234" customFormat="1" ht="17.100000000000001" customHeight="1" x14ac:dyDescent="0.25">
      <c r="B48" s="257" t="s">
        <v>90</v>
      </c>
      <c r="C48" s="268" t="str">
        <f>Componentes!C67</f>
        <v>Acompanhamento e Avaliação</v>
      </c>
      <c r="D48" s="269">
        <v>10</v>
      </c>
      <c r="E48" s="270" t="s">
        <v>198</v>
      </c>
      <c r="G48" s="240"/>
      <c r="H48" s="240"/>
      <c r="I48" s="240"/>
      <c r="J48" s="240"/>
      <c r="K48" s="240"/>
      <c r="M48" s="454">
        <v>5</v>
      </c>
      <c r="N48" s="454">
        <v>10</v>
      </c>
    </row>
    <row r="49" spans="2:11" s="227" customFormat="1" ht="17.100000000000001" customHeight="1" x14ac:dyDescent="0.25">
      <c r="B49" s="248" t="str">
        <f>Componentes!B73</f>
        <v>VI.1</v>
      </c>
      <c r="C49" s="249" t="str">
        <f>Componentes!C73</f>
        <v>Açoes conjuntas de Acompanhamento e Avaliação</v>
      </c>
      <c r="D49" s="250">
        <v>0.2</v>
      </c>
      <c r="E49" s="251"/>
      <c r="G49" s="234"/>
      <c r="H49" s="234"/>
      <c r="I49" s="234"/>
      <c r="J49" s="234"/>
      <c r="K49" s="234"/>
    </row>
    <row r="50" spans="2:11" s="227" customFormat="1" ht="17.100000000000001" customHeight="1" x14ac:dyDescent="0.25">
      <c r="B50" s="248" t="str">
        <f>Componentes!B74</f>
        <v>VI.2</v>
      </c>
      <c r="C50" s="249" t="str">
        <f>Componentes!C74</f>
        <v>Avaliação da efetividade do programa</v>
      </c>
      <c r="D50" s="250">
        <v>0.15</v>
      </c>
      <c r="E50" s="251"/>
    </row>
    <row r="51" spans="2:11" s="227" customFormat="1" ht="17.100000000000001" customHeight="1" x14ac:dyDescent="0.25">
      <c r="B51" s="248" t="str">
        <f>Componentes!B75</f>
        <v>VI.3</v>
      </c>
      <c r="C51" s="249" t="str">
        <f>Componentes!C75</f>
        <v>Autoavaliação do Comitê</v>
      </c>
      <c r="D51" s="250">
        <v>0.15</v>
      </c>
      <c r="E51" s="251"/>
    </row>
    <row r="52" spans="2:11" s="227" customFormat="1" ht="17.100000000000001" customHeight="1" x14ac:dyDescent="0.25">
      <c r="B52" s="248" t="str">
        <f>Componentes!B76</f>
        <v>VI.4</v>
      </c>
      <c r="C52" s="249" t="str">
        <f>Componentes!C76</f>
        <v>Acompanhamento do PROCOMITÊS pelo Conselho Estadual de Recursos Hídricos</v>
      </c>
      <c r="D52" s="250">
        <v>0.25</v>
      </c>
      <c r="E52" s="251"/>
    </row>
    <row r="53" spans="2:11" s="227" customFormat="1" ht="17.100000000000001" customHeight="1" x14ac:dyDescent="0.25">
      <c r="B53" s="248" t="str">
        <f>Componentes!B77</f>
        <v>VI.5</v>
      </c>
      <c r="C53" s="249" t="str">
        <f>Componentes!C77</f>
        <v>Certificação das Metas pelo Conselho Estadual de Recursos Hídricos</v>
      </c>
      <c r="D53" s="250">
        <v>0.25</v>
      </c>
      <c r="E53" s="251"/>
    </row>
    <row r="54" spans="2:11" s="227" customFormat="1" ht="5.0999999999999996" customHeight="1" x14ac:dyDescent="0.25">
      <c r="B54" s="271"/>
      <c r="C54" s="272"/>
      <c r="D54" s="230"/>
      <c r="E54" s="231"/>
    </row>
    <row r="55" spans="2:11" s="275" customFormat="1" ht="17.100000000000001" customHeight="1" x14ac:dyDescent="0.25">
      <c r="B55" s="649" t="s">
        <v>199</v>
      </c>
      <c r="C55" s="649"/>
      <c r="D55" s="273">
        <f>D48+D36+D31+D26+D21+D10</f>
        <v>100</v>
      </c>
      <c r="E55" s="274" t="s">
        <v>200</v>
      </c>
      <c r="G55" s="227"/>
      <c r="H55" s="227"/>
      <c r="I55" s="227"/>
      <c r="J55" s="227"/>
      <c r="K55" s="227"/>
    </row>
    <row r="56" spans="2:11" s="279" customFormat="1" ht="5.0999999999999996" customHeight="1" x14ac:dyDescent="0.25">
      <c r="B56" s="276"/>
      <c r="C56" s="276"/>
      <c r="D56" s="277"/>
      <c r="E56" s="278"/>
      <c r="G56" s="275"/>
      <c r="H56" s="275"/>
      <c r="I56" s="275"/>
      <c r="J56" s="275"/>
      <c r="K56" s="275"/>
    </row>
    <row r="57" spans="2:11" s="227" customFormat="1" ht="17.100000000000001" customHeight="1" x14ac:dyDescent="0.25">
      <c r="B57" s="280" t="s">
        <v>215</v>
      </c>
      <c r="C57" s="281"/>
      <c r="D57" s="282"/>
      <c r="E57" s="283"/>
      <c r="G57" s="279"/>
      <c r="H57" s="279"/>
      <c r="I57" s="279"/>
      <c r="J57" s="279"/>
      <c r="K57" s="279"/>
    </row>
    <row r="58" spans="2:11" s="286" customFormat="1" ht="17.100000000000001" customHeight="1" x14ac:dyDescent="0.25">
      <c r="B58" s="284">
        <v>1</v>
      </c>
      <c r="C58" s="285" t="s">
        <v>240</v>
      </c>
      <c r="D58" s="282"/>
      <c r="E58" s="283"/>
      <c r="G58" s="227"/>
      <c r="H58" s="227"/>
      <c r="I58" s="227"/>
      <c r="J58" s="227"/>
      <c r="K58" s="227"/>
    </row>
    <row r="59" spans="2:11" s="286" customFormat="1" ht="17.100000000000001" customHeight="1" x14ac:dyDescent="0.2">
      <c r="B59" s="284">
        <v>2</v>
      </c>
      <c r="C59" s="287"/>
      <c r="D59" s="282"/>
      <c r="E59" s="283"/>
    </row>
    <row r="60" spans="2:11" s="286" customFormat="1" ht="17.100000000000001" customHeight="1" x14ac:dyDescent="0.2">
      <c r="B60" s="288">
        <v>3</v>
      </c>
      <c r="C60" s="289"/>
      <c r="D60" s="290"/>
      <c r="E60" s="291"/>
    </row>
    <row r="61" spans="2:11" s="166" customFormat="1" x14ac:dyDescent="0.2">
      <c r="B61" s="221"/>
      <c r="C61" s="222"/>
      <c r="D61" s="225"/>
      <c r="E61" s="220"/>
      <c r="G61" s="169"/>
      <c r="H61" s="169"/>
      <c r="I61" s="169"/>
      <c r="J61" s="169"/>
      <c r="K61" s="169"/>
    </row>
    <row r="62" spans="2:11" s="166" customFormat="1" x14ac:dyDescent="0.2">
      <c r="B62" s="221"/>
      <c r="C62" s="222"/>
      <c r="D62" s="225"/>
      <c r="E62" s="220"/>
    </row>
    <row r="63" spans="2:11" s="166" customFormat="1" x14ac:dyDescent="0.2">
      <c r="B63" s="221"/>
      <c r="C63" s="222"/>
      <c r="D63" s="225"/>
      <c r="E63" s="220"/>
    </row>
    <row r="64" spans="2:11" x14ac:dyDescent="0.25">
      <c r="G64" s="166"/>
      <c r="H64" s="166"/>
      <c r="I64" s="166"/>
      <c r="J64" s="166"/>
      <c r="K64" s="166"/>
    </row>
  </sheetData>
  <sheetProtection algorithmName="SHA-512" hashValue="cUzuH7ruspPQrfUk5a9rVfKetdvCFmF457EazxS2WrKampQqlf9HRNrhAgcwbinIDvwEz49iDAPCkmJYH7WvyQ==" saltValue="QpfLPt5t6Oxh0wwvJ60AwA==" spinCount="100000" sheet="1" objects="1" scenarios="1"/>
  <mergeCells count="15">
    <mergeCell ref="B4:E4"/>
    <mergeCell ref="G4:K4"/>
    <mergeCell ref="B3:E3"/>
    <mergeCell ref="G3:K3"/>
    <mergeCell ref="B55:C55"/>
    <mergeCell ref="G6:K6"/>
    <mergeCell ref="G8:J8"/>
    <mergeCell ref="G10:J10"/>
    <mergeCell ref="G11:J11"/>
    <mergeCell ref="G12:J12"/>
    <mergeCell ref="G13:J13"/>
    <mergeCell ref="G14:J14"/>
    <mergeCell ref="G15:J15"/>
    <mergeCell ref="B8:D8"/>
    <mergeCell ref="B6:E6"/>
  </mergeCells>
  <printOptions horizontalCentered="1"/>
  <pageMargins left="0.23622047244094491" right="0.23622047244094491" top="0.59055118110236227" bottom="0.59055118110236227" header="0.31496062992125984" footer="0.31496062992125984"/>
  <pageSetup paperSize="9" scale="82" fitToWidth="2" orientation="portrait" r:id="rId1"/>
  <colBreaks count="1" manualBreakCount="1">
    <brk id="5" min="1" max="5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5"/>
  <sheetViews>
    <sheetView tabSelected="1" zoomScale="90" zoomScaleNormal="90" zoomScaleSheetLayoutView="70" zoomScalePageLayoutView="125" workbookViewId="0">
      <pane xSplit="3" ySplit="8" topLeftCell="D68" activePane="bottomRight" state="frozen"/>
      <selection pane="topRight" activeCell="D1" sqref="D1"/>
      <selection pane="bottomLeft" activeCell="A10" sqref="A10"/>
      <selection pane="bottomRight" activeCell="D80" sqref="D80"/>
    </sheetView>
  </sheetViews>
  <sheetFormatPr defaultColWidth="8.85546875" defaultRowHeight="15" x14ac:dyDescent="0.25"/>
  <cols>
    <col min="1" max="1" width="3.5703125" style="29" customWidth="1"/>
    <col min="2" max="2" width="5.5703125" style="29" customWidth="1"/>
    <col min="3" max="3" width="16.85546875" style="29" customWidth="1"/>
    <col min="4" max="4" width="42.5703125" style="29" customWidth="1"/>
    <col min="5" max="5" width="11.42578125" style="29" customWidth="1"/>
    <col min="6" max="10" width="6.5703125" style="29" customWidth="1"/>
    <col min="11" max="11" width="1.5703125" style="29" customWidth="1"/>
    <col min="12" max="17" width="6.5703125" style="13" customWidth="1"/>
    <col min="18" max="18" width="3" style="29" customWidth="1"/>
    <col min="19" max="19" width="6" style="29" customWidth="1"/>
    <col min="20" max="20" width="5.42578125" style="29" customWidth="1"/>
    <col min="21" max="22" width="5.5703125" style="29" customWidth="1"/>
    <col min="23" max="23" width="5.7109375" style="29" customWidth="1"/>
    <col min="24" max="24" width="6.5703125" style="29" customWidth="1"/>
    <col min="25" max="25" width="2.5703125" customWidth="1"/>
    <col min="26" max="26" width="48.42578125" style="76" customWidth="1"/>
    <col min="27" max="37" width="8.85546875" style="29"/>
    <col min="38" max="38" width="4.42578125" style="13" customWidth="1"/>
    <col min="39" max="42" width="4.42578125" style="29" customWidth="1"/>
    <col min="43" max="16384" width="8.85546875" style="29"/>
  </cols>
  <sheetData>
    <row r="1" spans="1:42" ht="13.5" customHeight="1" x14ac:dyDescent="0.35">
      <c r="A1" s="25"/>
      <c r="B1" s="25"/>
      <c r="C1" s="25"/>
      <c r="D1" s="59"/>
      <c r="E1" s="25"/>
      <c r="F1" s="25"/>
      <c r="G1" s="25"/>
      <c r="H1" s="25"/>
      <c r="I1" s="25"/>
      <c r="J1" s="25"/>
      <c r="K1" s="25"/>
      <c r="L1" s="60"/>
      <c r="M1" s="60"/>
      <c r="N1" s="60"/>
      <c r="O1" s="60"/>
      <c r="P1" s="60"/>
      <c r="Q1" s="60"/>
      <c r="R1" s="25"/>
      <c r="S1" s="25"/>
      <c r="T1" s="25"/>
      <c r="U1" s="25"/>
      <c r="V1" s="25"/>
      <c r="W1" s="25"/>
      <c r="X1" s="25"/>
    </row>
    <row r="2" spans="1:42" s="17" customFormat="1" ht="18" customHeight="1" x14ac:dyDescent="0.35">
      <c r="A2" s="26"/>
      <c r="B2" s="511" t="s">
        <v>381</v>
      </c>
      <c r="C2" s="425" t="s">
        <v>131</v>
      </c>
      <c r="D2" s="426" t="s">
        <v>309</v>
      </c>
      <c r="E2" s="32"/>
      <c r="F2" s="32"/>
      <c r="G2" s="421"/>
      <c r="H2" s="422"/>
      <c r="I2" s="422"/>
      <c r="J2" s="422"/>
      <c r="K2" s="422"/>
      <c r="L2" s="422"/>
      <c r="M2" s="420"/>
      <c r="N2" s="420"/>
      <c r="O2" s="420"/>
      <c r="P2" s="420"/>
      <c r="Q2" s="421"/>
      <c r="R2" s="422"/>
      <c r="S2" s="422"/>
      <c r="T2" s="422"/>
      <c r="U2" s="422"/>
      <c r="V2" s="422"/>
      <c r="W2" s="422"/>
      <c r="X2" s="422"/>
      <c r="Y2" s="422"/>
      <c r="Z2" s="423"/>
      <c r="AA2" s="422"/>
      <c r="AL2" s="124"/>
    </row>
    <row r="3" spans="1:42" s="17" customFormat="1" ht="18" customHeight="1" x14ac:dyDescent="0.25">
      <c r="A3" s="26"/>
      <c r="B3" s="546">
        <v>0</v>
      </c>
      <c r="C3" s="425" t="s">
        <v>48</v>
      </c>
      <c r="D3" s="427" t="s">
        <v>72</v>
      </c>
      <c r="E3" s="419"/>
      <c r="F3" s="419"/>
      <c r="G3" s="422"/>
      <c r="H3" s="422"/>
      <c r="I3" s="422"/>
      <c r="J3" s="422"/>
      <c r="K3" s="422"/>
      <c r="L3" s="424"/>
      <c r="M3" s="424"/>
      <c r="N3" s="424"/>
      <c r="O3" s="424"/>
      <c r="P3" s="424"/>
      <c r="Q3" s="424"/>
      <c r="R3" s="422"/>
      <c r="S3" s="422"/>
      <c r="T3" s="422"/>
      <c r="U3" s="422"/>
      <c r="V3" s="422"/>
      <c r="W3" s="422"/>
      <c r="X3" s="422"/>
      <c r="Y3" s="422"/>
      <c r="Z3" s="423"/>
      <c r="AA3" s="422"/>
      <c r="AL3" s="124"/>
    </row>
    <row r="4" spans="1:42" ht="9.9499999999999993" customHeight="1" x14ac:dyDescent="0.35">
      <c r="A4" s="25"/>
      <c r="B4" s="25"/>
      <c r="C4" s="25"/>
      <c r="D4" s="25"/>
      <c r="E4" s="25"/>
      <c r="F4" s="25"/>
      <c r="G4" s="25"/>
      <c r="H4" s="25"/>
      <c r="I4" s="25"/>
      <c r="J4" s="25"/>
      <c r="K4" s="25"/>
      <c r="L4" s="60"/>
      <c r="M4" s="60"/>
      <c r="N4" s="60"/>
      <c r="O4" s="60"/>
      <c r="P4" s="60"/>
      <c r="Q4" s="60"/>
      <c r="R4" s="25"/>
      <c r="S4" s="25"/>
      <c r="T4" s="25"/>
      <c r="U4" s="25"/>
      <c r="V4" s="25"/>
      <c r="W4" s="25"/>
      <c r="X4" s="25"/>
      <c r="Z4" s="77"/>
      <c r="AL4" s="60"/>
      <c r="AM4" s="25"/>
      <c r="AN4" s="25"/>
      <c r="AO4" s="25"/>
      <c r="AP4" s="25"/>
    </row>
    <row r="5" spans="1:42" s="7" customFormat="1" ht="30" customHeight="1" x14ac:dyDescent="0.25">
      <c r="A5" s="12"/>
      <c r="B5" s="20" t="s">
        <v>308</v>
      </c>
      <c r="C5" s="21"/>
      <c r="D5" s="21"/>
      <c r="E5" s="21"/>
      <c r="F5" s="21"/>
      <c r="G5" s="21"/>
      <c r="H5" s="21"/>
      <c r="I5" s="21"/>
      <c r="J5" s="21"/>
      <c r="K5" s="21"/>
      <c r="L5" s="21"/>
      <c r="M5" s="21"/>
      <c r="N5" s="21"/>
      <c r="O5" s="21"/>
      <c r="P5" s="21"/>
      <c r="Q5" s="21"/>
      <c r="R5" s="21"/>
      <c r="S5" s="24"/>
      <c r="T5" s="24"/>
      <c r="U5" s="24"/>
      <c r="V5" s="24"/>
      <c r="W5" s="24"/>
      <c r="X5" s="31"/>
      <c r="Z5" s="78"/>
      <c r="AL5" s="125"/>
      <c r="AM5" s="12"/>
      <c r="AN5" s="12"/>
      <c r="AO5" s="12"/>
      <c r="AP5" s="12"/>
    </row>
    <row r="6" spans="1:42" ht="9.9499999999999993" customHeight="1" x14ac:dyDescent="0.25">
      <c r="A6" s="25"/>
      <c r="B6" s="25"/>
      <c r="C6" s="25"/>
      <c r="D6" s="25"/>
      <c r="E6" s="25"/>
      <c r="F6" s="25"/>
      <c r="G6" s="25"/>
      <c r="H6" s="25"/>
      <c r="I6" s="25"/>
      <c r="J6" s="25"/>
      <c r="K6" s="25"/>
      <c r="L6" s="60"/>
      <c r="M6" s="60"/>
      <c r="N6" s="60"/>
      <c r="O6" s="60"/>
      <c r="P6" s="60"/>
      <c r="Q6" s="60"/>
      <c r="R6" s="25"/>
      <c r="S6" s="25"/>
      <c r="T6" s="25"/>
      <c r="U6" s="25"/>
      <c r="V6" s="25"/>
      <c r="W6" s="25"/>
      <c r="X6" s="25"/>
      <c r="Z6" s="77"/>
      <c r="AL6" s="60"/>
      <c r="AM6" s="25"/>
      <c r="AN6" s="25"/>
      <c r="AO6" s="25"/>
      <c r="AP6" s="25"/>
    </row>
    <row r="7" spans="1:42" s="18" customFormat="1" ht="37.5" customHeight="1" x14ac:dyDescent="0.25">
      <c r="A7" s="27"/>
      <c r="B7" s="548" t="s">
        <v>26</v>
      </c>
      <c r="C7" s="97" t="s">
        <v>27</v>
      </c>
      <c r="D7" s="98" t="s">
        <v>64</v>
      </c>
      <c r="E7" s="676" t="s">
        <v>289</v>
      </c>
      <c r="F7" s="676"/>
      <c r="G7" s="676"/>
      <c r="H7" s="676"/>
      <c r="I7" s="676"/>
      <c r="J7" s="676"/>
      <c r="K7" s="676"/>
      <c r="L7" s="676"/>
      <c r="M7" s="676"/>
      <c r="N7" s="676"/>
      <c r="O7" s="676"/>
      <c r="P7" s="676"/>
      <c r="Q7" s="676"/>
      <c r="R7" s="676"/>
      <c r="S7" s="677"/>
      <c r="T7" s="680" t="s">
        <v>221</v>
      </c>
      <c r="U7" s="680"/>
      <c r="V7" s="680"/>
      <c r="W7" s="680"/>
      <c r="X7" s="680"/>
      <c r="Z7" s="77"/>
      <c r="AL7" s="60"/>
      <c r="AM7" s="27"/>
      <c r="AN7" s="27"/>
      <c r="AO7" s="27"/>
      <c r="AP7" s="27"/>
    </row>
    <row r="8" spans="1:42" s="18" customFormat="1" ht="39" customHeight="1" x14ac:dyDescent="0.25">
      <c r="A8" s="27"/>
      <c r="B8" s="547">
        <v>1</v>
      </c>
      <c r="C8" s="457" t="str">
        <f>INI!C7</f>
        <v>DF</v>
      </c>
      <c r="D8" s="458" t="str">
        <f>VLOOKUP(B8,INI!B13:C47,2,FALSE)</f>
        <v>CBH dos Afluentes do Rio Paranaíba no DF</v>
      </c>
      <c r="E8" s="549">
        <v>4</v>
      </c>
      <c r="F8" s="678" t="str">
        <f>VLOOKUP('CBH1'!E8,Níveis!A6:D10,4)</f>
        <v>Comitê com Plano ou Enquadramento aprovado: condições de comitê consolidado em funcionamento, além de Plano ou Enquadramento aprovado na forma do Regimento Interno e dos normativos pertinentes no âmbito do estado.</v>
      </c>
      <c r="G8" s="678"/>
      <c r="H8" s="678"/>
      <c r="I8" s="678"/>
      <c r="J8" s="678"/>
      <c r="K8" s="678"/>
      <c r="L8" s="678"/>
      <c r="M8" s="678"/>
      <c r="N8" s="678"/>
      <c r="O8" s="678"/>
      <c r="P8" s="678"/>
      <c r="Q8" s="678"/>
      <c r="R8" s="678"/>
      <c r="S8" s="679"/>
      <c r="T8" s="170"/>
      <c r="U8" s="171"/>
      <c r="V8" s="383">
        <f>IF(AND(B2&lt;&gt;"",E8&gt;2),5,IF(E8=5,5,4))</f>
        <v>5</v>
      </c>
      <c r="W8" s="171"/>
      <c r="X8" s="171"/>
      <c r="Z8" s="77"/>
    </row>
    <row r="9" spans="1:42" s="25" customFormat="1" ht="9.9499999999999993" customHeight="1" x14ac:dyDescent="0.35">
      <c r="E9" s="375"/>
      <c r="L9" s="60"/>
      <c r="M9" s="60"/>
      <c r="N9" s="60"/>
      <c r="O9" s="60"/>
      <c r="P9" s="60"/>
      <c r="Q9" s="60"/>
      <c r="Z9" s="77"/>
      <c r="AL9" s="60"/>
    </row>
    <row r="10" spans="1:42" s="25" customFormat="1" ht="12" customHeight="1" thickBot="1" x14ac:dyDescent="0.4">
      <c r="E10" s="375" t="s">
        <v>290</v>
      </c>
      <c r="L10" s="60"/>
      <c r="M10" s="60"/>
      <c r="N10" s="60"/>
      <c r="O10" s="60"/>
      <c r="P10" s="60"/>
      <c r="Q10" s="60"/>
      <c r="Z10" s="77"/>
      <c r="AL10" s="60"/>
    </row>
    <row r="11" spans="1:42" ht="35.1" customHeight="1" thickBot="1" x14ac:dyDescent="0.3">
      <c r="A11" s="25"/>
      <c r="B11" s="674" t="str">
        <f>CONCATENATE("COMPONENTE I: ",Componentes!C7)</f>
        <v>COMPONENTE I: Funcionamento</v>
      </c>
      <c r="C11" s="674"/>
      <c r="D11" s="674"/>
      <c r="E11" s="594">
        <f>PesosInd!D10</f>
        <v>20</v>
      </c>
      <c r="F11" s="675" t="str">
        <f>Componentes!G11</f>
        <v>Metas requeridas conforme Nível de Implementação</v>
      </c>
      <c r="G11" s="675"/>
      <c r="H11" s="675"/>
      <c r="I11" s="675"/>
      <c r="J11" s="675"/>
      <c r="K11" s="33"/>
      <c r="L11" s="670" t="s">
        <v>143</v>
      </c>
      <c r="M11" s="671"/>
      <c r="N11" s="671"/>
      <c r="O11" s="671"/>
      <c r="P11" s="671"/>
      <c r="Q11" s="672"/>
      <c r="R11" s="33"/>
      <c r="S11" s="663" t="s">
        <v>130</v>
      </c>
      <c r="T11" s="665" t="s">
        <v>146</v>
      </c>
      <c r="U11" s="666"/>
      <c r="V11" s="666"/>
      <c r="W11" s="666"/>
      <c r="X11" s="667"/>
      <c r="Z11" s="668" t="str">
        <f>Componentes!R71</f>
        <v>Condições de Exigibilidade e Critérios de Aferição</v>
      </c>
      <c r="AL11" s="657" t="s">
        <v>157</v>
      </c>
      <c r="AM11" s="658"/>
      <c r="AN11" s="658"/>
      <c r="AO11" s="658"/>
      <c r="AP11" s="659"/>
    </row>
    <row r="12" spans="1:42" ht="41.25" customHeight="1" thickBot="1" x14ac:dyDescent="0.3">
      <c r="A12" s="25"/>
      <c r="B12" s="673" t="s">
        <v>18</v>
      </c>
      <c r="C12" s="673"/>
      <c r="D12" s="140" t="s">
        <v>63</v>
      </c>
      <c r="E12" s="61" t="s">
        <v>62</v>
      </c>
      <c r="F12" s="61" t="str">
        <f>Componentes!G12</f>
        <v>N1i</v>
      </c>
      <c r="G12" s="61" t="str">
        <f>Componentes!H12</f>
        <v>N2i</v>
      </c>
      <c r="H12" s="61" t="str">
        <f>Componentes!I12</f>
        <v>N3i</v>
      </c>
      <c r="I12" s="61" t="str">
        <f>Componentes!J12</f>
        <v>N4i</v>
      </c>
      <c r="J12" s="61" t="str">
        <f>IF($E$8&gt;2,Componentes!K12,"")</f>
        <v>N5i</v>
      </c>
      <c r="K12" s="25"/>
      <c r="L12" s="385" t="s">
        <v>53</v>
      </c>
      <c r="M12" s="385">
        <f>INI!C10</f>
        <v>2019</v>
      </c>
      <c r="N12" s="385">
        <f>M12+1</f>
        <v>2020</v>
      </c>
      <c r="O12" s="385">
        <f>M12+2</f>
        <v>2021</v>
      </c>
      <c r="P12" s="385">
        <f>M12+3</f>
        <v>2022</v>
      </c>
      <c r="Q12" s="385">
        <f>M12+4</f>
        <v>2023</v>
      </c>
      <c r="R12" s="25"/>
      <c r="S12" s="664"/>
      <c r="T12" s="386">
        <f>M12</f>
        <v>2019</v>
      </c>
      <c r="U12" s="386">
        <f>N12</f>
        <v>2020</v>
      </c>
      <c r="V12" s="386">
        <f>O12</f>
        <v>2021</v>
      </c>
      <c r="W12" s="386">
        <f>P12</f>
        <v>2022</v>
      </c>
      <c r="X12" s="386">
        <f>Q12</f>
        <v>2023</v>
      </c>
      <c r="Z12" s="669"/>
      <c r="AL12" s="5" t="str">
        <f>F12</f>
        <v>N1i</v>
      </c>
      <c r="AM12" s="5" t="str">
        <f>G12</f>
        <v>N2i</v>
      </c>
      <c r="AN12" s="5" t="str">
        <f>H12</f>
        <v>N3i</v>
      </c>
      <c r="AO12" s="5" t="str">
        <f>I12</f>
        <v>N4i</v>
      </c>
      <c r="AP12" s="5" t="str">
        <f>J12</f>
        <v>N5i</v>
      </c>
    </row>
    <row r="13" spans="1:42" s="2" customFormat="1" ht="42.95" customHeight="1" x14ac:dyDescent="0.35">
      <c r="A13" s="28">
        <v>1</v>
      </c>
      <c r="B13" s="67" t="str">
        <f>Componentes!B13</f>
        <v>I.1</v>
      </c>
      <c r="C13" s="66" t="str">
        <f>Componentes!C13</f>
        <v>Aprovação do Quadro de Indicadores e Metas</v>
      </c>
      <c r="D13" s="66" t="str">
        <f>Componentes!D13</f>
        <v>Negociação com os comitês e aprovação do Quadro de Indicadores e Metas pelo Conselho Estadual, como requisito parcial para a contratação</v>
      </c>
      <c r="E13" s="63" t="str">
        <f>Componentes!F13</f>
        <v>CERH</v>
      </c>
      <c r="F13" s="64" t="str">
        <f>IF(Componentes!G13&lt;&gt;"",Componentes!G13,"")</f>
        <v>O</v>
      </c>
      <c r="G13" s="64" t="str">
        <f>IF(Componentes!H13&lt;&gt;"",Componentes!H13,"")</f>
        <v>O</v>
      </c>
      <c r="H13" s="64" t="str">
        <f>IF(Componentes!I13&lt;&gt;"",Componentes!I13,"")</f>
        <v>O</v>
      </c>
      <c r="I13" s="64" t="str">
        <f>IF(Componentes!J13&lt;&gt;"",Componentes!J13,"")</f>
        <v>O</v>
      </c>
      <c r="J13" s="64" t="str">
        <f>IF(AND($E$8&gt;2,Componentes!K13&lt;&gt;""),Componentes!K13,"")</f>
        <v>O</v>
      </c>
      <c r="K13" s="10"/>
      <c r="L13" s="34" t="str">
        <f>IF(Componentes!L13="","",IF($E$8&gt;=VALUE(RIGHT(Componentes!L13,1)),"X",""))</f>
        <v>X</v>
      </c>
      <c r="M13" s="34" t="str">
        <f>IF(Componentes!M13="","",IF($E$8&gt;=VALUE(RIGHT(Componentes!M13,1)),"X",""))</f>
        <v>X</v>
      </c>
      <c r="N13" s="34" t="str">
        <f>IF(Componentes!N13="","",IF($E$8&gt;=VALUE(RIGHT(Componentes!N13,1)),"X",""))</f>
        <v>X</v>
      </c>
      <c r="O13" s="34" t="str">
        <f>IF(Componentes!O13="","",IF($E$8&gt;=VALUE(RIGHT(Componentes!O13,1)),"X",""))</f>
        <v>X</v>
      </c>
      <c r="P13" s="34" t="str">
        <f>IF(Componentes!P13="","",IF($E$8&gt;=VALUE(RIGHT(Componentes!P13,1)),"X",""))</f>
        <v>X</v>
      </c>
      <c r="Q13" s="34" t="str">
        <f>IF(Componentes!Q13="","",IF($E$8&gt;=VALUE(RIGHT(Componentes!Q13,1)),"X",""))</f>
        <v>X</v>
      </c>
      <c r="R13" s="10"/>
      <c r="S13" s="384" t="s">
        <v>379</v>
      </c>
      <c r="T13" s="34"/>
      <c r="U13" s="34"/>
      <c r="V13" s="34"/>
      <c r="W13" s="34"/>
      <c r="X13" s="34"/>
      <c r="Z13" s="105" t="str">
        <f>Componentes!R13</f>
        <v>pré-requisito para a contratação / obrigatória</v>
      </c>
      <c r="AL13" s="126" t="str">
        <f t="shared" ref="AL13:AL21" si="0">IF(AND($S13="",F13="O"),1,IF(F13="","","ok"))</f>
        <v>ok</v>
      </c>
      <c r="AM13" s="127" t="str">
        <f t="shared" ref="AM13:AM21" si="1">IF(AND($S13="",G13="O"),1,IF(G13="","","ok"))</f>
        <v>ok</v>
      </c>
      <c r="AN13" s="127" t="str">
        <f t="shared" ref="AN13:AN21" si="2">IF(AND($S13="",H13="O"),1,IF(H13="","","ok"))</f>
        <v>ok</v>
      </c>
      <c r="AO13" s="127" t="str">
        <f t="shared" ref="AO13:AO21" si="3">IF(AND($S13="",I13="O"),1,IF(I13="","","ok"))</f>
        <v>ok</v>
      </c>
      <c r="AP13" s="128" t="str">
        <f t="shared" ref="AP13:AP21" si="4">IF(AND($S13="",J13="O"),1,IF(J13="","","ok"))</f>
        <v>ok</v>
      </c>
    </row>
    <row r="14" spans="1:42" s="2" customFormat="1" ht="42.95" customHeight="1" x14ac:dyDescent="0.35">
      <c r="A14" s="28">
        <v>2</v>
      </c>
      <c r="B14" s="67" t="str">
        <f>Componentes!B14</f>
        <v>I.2</v>
      </c>
      <c r="C14" s="66" t="str">
        <f>Componentes!C14</f>
        <v xml:space="preserve">Instrumento formal de criação </v>
      </c>
      <c r="D14" s="66" t="str">
        <f>Componentes!D14</f>
        <v>Comitê formalmente criado, em conformidade com os normativos do SEGREH</v>
      </c>
      <c r="E14" s="63" t="str">
        <f>Componentes!F14</f>
        <v>EE</v>
      </c>
      <c r="F14" s="64" t="str">
        <f>IF(Componentes!G14&lt;&gt;"",Componentes!G14,"")</f>
        <v>O</v>
      </c>
      <c r="G14" s="64" t="str">
        <f>IF(Componentes!H14&lt;&gt;"",Componentes!H14,"")</f>
        <v>O</v>
      </c>
      <c r="H14" s="64" t="str">
        <f>IF(Componentes!I14&lt;&gt;"",Componentes!I14,"")</f>
        <v>O</v>
      </c>
      <c r="I14" s="64" t="str">
        <f>IF(Componentes!J14&lt;&gt;"",Componentes!J14,"")</f>
        <v>O</v>
      </c>
      <c r="J14" s="64" t="str">
        <f>IF(AND($E$8&gt;2,Componentes!K14&lt;&gt;""),Componentes!K14,"")</f>
        <v>O</v>
      </c>
      <c r="K14" s="10"/>
      <c r="L14" s="34" t="str">
        <f>IF(Componentes!L14="","",IF($E$8&gt;=VALUE(RIGHT(Componentes!L14,1)),"X",""))</f>
        <v>X</v>
      </c>
      <c r="M14" s="34" t="str">
        <f>IF(Componentes!M14="","",IF($E$8&gt;=VALUE(RIGHT(Componentes!M14,1)),"X",""))</f>
        <v>X</v>
      </c>
      <c r="N14" s="34" t="str">
        <f>IF(Componentes!N14="","",IF($E$8&gt;=VALUE(RIGHT(Componentes!N14,1)),"X",""))</f>
        <v>X</v>
      </c>
      <c r="O14" s="34" t="str">
        <f>IF(Componentes!O14="","",IF($E$8&gt;=VALUE(RIGHT(Componentes!O14,1)),"X",""))</f>
        <v>X</v>
      </c>
      <c r="P14" s="34" t="str">
        <f>IF(Componentes!P14="","",IF($E$8&gt;=VALUE(RIGHT(Componentes!P14,1)),"X",""))</f>
        <v>X</v>
      </c>
      <c r="Q14" s="34" t="str">
        <f>IF(Componentes!Q14="","",IF($E$8&gt;=VALUE(RIGHT(Componentes!Q14,1)),"X",""))</f>
        <v>X</v>
      </c>
      <c r="R14" s="10"/>
      <c r="S14" s="384" t="s">
        <v>379</v>
      </c>
      <c r="T14" s="34"/>
      <c r="U14" s="34"/>
      <c r="V14" s="34"/>
      <c r="W14" s="34"/>
      <c r="X14" s="34"/>
      <c r="Z14" s="106" t="str">
        <f>Componentes!R14</f>
        <v>pré-requisito para a contratação / obrigatória / aferida em todos os ciclos</v>
      </c>
      <c r="AL14" s="129" t="str">
        <f t="shared" si="0"/>
        <v>ok</v>
      </c>
      <c r="AM14" s="130" t="str">
        <f t="shared" si="1"/>
        <v>ok</v>
      </c>
      <c r="AN14" s="130" t="str">
        <f t="shared" si="2"/>
        <v>ok</v>
      </c>
      <c r="AO14" s="130" t="str">
        <f t="shared" si="3"/>
        <v>ok</v>
      </c>
      <c r="AP14" s="131" t="str">
        <f t="shared" si="4"/>
        <v>ok</v>
      </c>
    </row>
    <row r="15" spans="1:42" s="2" customFormat="1" ht="42.95" customHeight="1" x14ac:dyDescent="0.35">
      <c r="A15" s="28">
        <v>3</v>
      </c>
      <c r="B15" s="63" t="str">
        <f>Componentes!B15</f>
        <v>I.3</v>
      </c>
      <c r="C15" s="65" t="str">
        <f>Componentes!C15</f>
        <v>Regimento Interno</v>
      </c>
      <c r="D15" s="65" t="str">
        <f>Componentes!D15</f>
        <v>Regimento Interno elaborado e aprovado pelo comitê, em conformidade com a norma estadual pertinente</v>
      </c>
      <c r="E15" s="63" t="str">
        <f>Componentes!F15</f>
        <v>Comitê</v>
      </c>
      <c r="F15" s="64" t="str">
        <f>IF(Componentes!G15&lt;&gt;"",Componentes!G15,"")</f>
        <v/>
      </c>
      <c r="G15" s="64" t="str">
        <f>IF(Componentes!H15&lt;&gt;"",Componentes!H15,"")</f>
        <v>O</v>
      </c>
      <c r="H15" s="64" t="str">
        <f>IF(Componentes!I15&lt;&gt;"",Componentes!I15,"")</f>
        <v>O</v>
      </c>
      <c r="I15" s="64" t="str">
        <f>IF(Componentes!J15&lt;&gt;"",Componentes!J15,"")</f>
        <v>O</v>
      </c>
      <c r="J15" s="64" t="str">
        <f>IF(AND($E$8&gt;2,Componentes!K15&lt;&gt;""),Componentes!K15,"")</f>
        <v>O</v>
      </c>
      <c r="K15" s="10"/>
      <c r="L15" s="34" t="str">
        <f>IF(Componentes!L15="","",IF($E$8&gt;=VALUE(RIGHT(Componentes!L15,1)),"X",""))</f>
        <v/>
      </c>
      <c r="M15" s="34" t="str">
        <f>IF(Componentes!M15="","",IF($E$8&gt;=VALUE(RIGHT(Componentes!M15,1)),"X",""))</f>
        <v>X</v>
      </c>
      <c r="N15" s="34" t="str">
        <f>IF(Componentes!N15="","",IF($E$8&gt;=VALUE(RIGHT(Componentes!N15,1)),"X",""))</f>
        <v>X</v>
      </c>
      <c r="O15" s="34" t="str">
        <f>IF(Componentes!O15="","",IF($E$8&gt;=VALUE(RIGHT(Componentes!O15,1)),"X",""))</f>
        <v>X</v>
      </c>
      <c r="P15" s="34" t="str">
        <f>IF(Componentes!P15="","",IF($E$8&gt;=VALUE(RIGHT(Componentes!P15,1)),"X",""))</f>
        <v>X</v>
      </c>
      <c r="Q15" s="34" t="str">
        <f>IF(Componentes!Q15="","",IF($E$8&gt;=VALUE(RIGHT(Componentes!Q15,1)),"X",""))</f>
        <v>X</v>
      </c>
      <c r="R15" s="10"/>
      <c r="S15" s="384" t="s">
        <v>379</v>
      </c>
      <c r="T15" s="34"/>
      <c r="U15" s="34"/>
      <c r="V15" s="34"/>
      <c r="W15" s="34"/>
      <c r="X15" s="34"/>
      <c r="Z15" s="106" t="str">
        <f>Componentes!R15</f>
        <v>obrigatória / aferida em todos os ciclos</v>
      </c>
      <c r="AL15" s="129" t="str">
        <f t="shared" si="0"/>
        <v/>
      </c>
      <c r="AM15" s="130" t="str">
        <f t="shared" si="1"/>
        <v>ok</v>
      </c>
      <c r="AN15" s="130" t="str">
        <f t="shared" si="2"/>
        <v>ok</v>
      </c>
      <c r="AO15" s="130" t="str">
        <f t="shared" si="3"/>
        <v>ok</v>
      </c>
      <c r="AP15" s="131" t="str">
        <f t="shared" si="4"/>
        <v>ok</v>
      </c>
    </row>
    <row r="16" spans="1:42" s="2" customFormat="1" ht="62.25" customHeight="1" x14ac:dyDescent="0.35">
      <c r="A16" s="28">
        <v>4</v>
      </c>
      <c r="B16" s="63" t="str">
        <f>Componentes!B16</f>
        <v>I.4</v>
      </c>
      <c r="C16" s="65" t="str">
        <f>Componentes!C16</f>
        <v>Mandatos e processos eleitorais</v>
      </c>
      <c r="D16" s="65" t="str">
        <f>Componentes!D16</f>
        <v>Processos eleitorais realizados tempestivamente e os mandatos encontram-se vigentes, conforme previsão regimental ou norma estadual pertinente</v>
      </c>
      <c r="E16" s="63" t="str">
        <f>Componentes!F16</f>
        <v>Comitê</v>
      </c>
      <c r="F16" s="64" t="str">
        <f>IF(Componentes!G16&lt;&gt;"",Componentes!G16,"")</f>
        <v/>
      </c>
      <c r="G16" s="64" t="str">
        <f>IF(Componentes!H16&lt;&gt;"",Componentes!H16,"")</f>
        <v>O</v>
      </c>
      <c r="H16" s="64" t="str">
        <f>IF(Componentes!I16&lt;&gt;"",Componentes!I16,"")</f>
        <v>O</v>
      </c>
      <c r="I16" s="64" t="str">
        <f>IF(Componentes!J16&lt;&gt;"",Componentes!J16,"")</f>
        <v>O</v>
      </c>
      <c r="J16" s="64" t="str">
        <f>IF(AND($E$8&gt;2,Componentes!K16&lt;&gt;""),Componentes!K16,"")</f>
        <v>O</v>
      </c>
      <c r="K16" s="10"/>
      <c r="L16" s="34" t="str">
        <f>IF(Componentes!L16="","",IF($E$8&gt;=VALUE(RIGHT(Componentes!L16,1)),"X",""))</f>
        <v/>
      </c>
      <c r="M16" s="34" t="str">
        <f>IF(Componentes!M16="","",IF($E$8&gt;=VALUE(RIGHT(Componentes!M16,1)),"X",""))</f>
        <v>X</v>
      </c>
      <c r="N16" s="34" t="str">
        <f>IF(Componentes!N16="","",IF($E$8&gt;=VALUE(RIGHT(Componentes!N16,1)),"X",""))</f>
        <v>X</v>
      </c>
      <c r="O16" s="34" t="str">
        <f>IF(Componentes!O16="","",IF($E$8&gt;=VALUE(RIGHT(Componentes!O16,1)),"X",""))</f>
        <v>X</v>
      </c>
      <c r="P16" s="34" t="str">
        <f>IF(Componentes!P16="","",IF($E$8&gt;=VALUE(RIGHT(Componentes!P16,1)),"X",""))</f>
        <v>X</v>
      </c>
      <c r="Q16" s="34" t="str">
        <f>IF(Componentes!Q16="","",IF($E$8&gt;=VALUE(RIGHT(Componentes!Q16,1)),"X",""))</f>
        <v>X</v>
      </c>
      <c r="R16" s="10"/>
      <c r="S16" s="384" t="s">
        <v>379</v>
      </c>
      <c r="T16" s="34"/>
      <c r="U16" s="34"/>
      <c r="V16" s="34"/>
      <c r="W16" s="34"/>
      <c r="X16" s="34"/>
      <c r="Z16" s="106" t="str">
        <f>Componentes!R16</f>
        <v>obrigatória / aferida em todos os ciclos</v>
      </c>
      <c r="AL16" s="129" t="str">
        <f t="shared" si="0"/>
        <v/>
      </c>
      <c r="AM16" s="130" t="str">
        <f t="shared" si="1"/>
        <v>ok</v>
      </c>
      <c r="AN16" s="130" t="str">
        <f t="shared" si="2"/>
        <v>ok</v>
      </c>
      <c r="AO16" s="130" t="str">
        <f t="shared" si="3"/>
        <v>ok</v>
      </c>
      <c r="AP16" s="131" t="str">
        <f t="shared" si="4"/>
        <v>ok</v>
      </c>
    </row>
    <row r="17" spans="1:42" s="2" customFormat="1" ht="51" customHeight="1" x14ac:dyDescent="0.25">
      <c r="A17" s="28">
        <v>5</v>
      </c>
      <c r="B17" s="63" t="str">
        <f>Componentes!B17</f>
        <v>I.5</v>
      </c>
      <c r="C17" s="65" t="str">
        <f>Componentes!C17</f>
        <v>Reuniões ordinárias</v>
      </c>
      <c r="D17" s="65" t="str">
        <f>Componentes!D17</f>
        <v>Reuniões ordinárias realizadas conforme previsão regimental ou norma estadual pertinente</v>
      </c>
      <c r="E17" s="63" t="str">
        <f>Componentes!F17</f>
        <v>Comitê</v>
      </c>
      <c r="F17" s="64" t="str">
        <f>IF(Componentes!G17&lt;&gt;"",Componentes!G17,"")</f>
        <v/>
      </c>
      <c r="G17" s="64" t="str">
        <f>IF(Componentes!H17&lt;&gt;"",Componentes!H17,"")</f>
        <v/>
      </c>
      <c r="H17" s="64" t="str">
        <f>IF(Componentes!I17&lt;&gt;"",Componentes!I17,"")</f>
        <v>O</v>
      </c>
      <c r="I17" s="64" t="str">
        <f>IF(Componentes!J17&lt;&gt;"",Componentes!J17,"")</f>
        <v>O</v>
      </c>
      <c r="J17" s="64" t="str">
        <f>IF(AND($E$8&gt;2,Componentes!K17&lt;&gt;""),Componentes!K17,"")</f>
        <v>O</v>
      </c>
      <c r="K17" s="10"/>
      <c r="L17" s="34" t="str">
        <f>IF(Componentes!L17="","",IF($E$8&gt;=VALUE(RIGHT(Componentes!L17,1)),"X",""))</f>
        <v/>
      </c>
      <c r="M17" s="34" t="str">
        <f>IF(Componentes!M17="","",IF($E$8&gt;=VALUE(RIGHT(Componentes!M17,1)),"X",""))</f>
        <v>X</v>
      </c>
      <c r="N17" s="34" t="str">
        <f>IF(Componentes!N17="","",IF($E$8&gt;=VALUE(RIGHT(Componentes!N17,1)),"X",""))</f>
        <v>X</v>
      </c>
      <c r="O17" s="34" t="str">
        <f>IF(Componentes!O17="","",IF($E$8&gt;=VALUE(RIGHT(Componentes!O17,1)),"X",""))</f>
        <v>X</v>
      </c>
      <c r="P17" s="34" t="str">
        <f>IF(Componentes!P17="","",IF($E$8&gt;=VALUE(RIGHT(Componentes!P17,1)),"X",""))</f>
        <v>X</v>
      </c>
      <c r="Q17" s="34" t="str">
        <f>IF(Componentes!Q17="","",IF($E$8&gt;=VALUE(RIGHT(Componentes!Q17,1)),"X",""))</f>
        <v>X</v>
      </c>
      <c r="R17" s="10"/>
      <c r="S17" s="384" t="s">
        <v>379</v>
      </c>
      <c r="T17" s="34"/>
      <c r="U17" s="34"/>
      <c r="V17" s="34"/>
      <c r="W17" s="34"/>
      <c r="X17" s="34"/>
      <c r="Z17" s="106" t="str">
        <f>Componentes!R17</f>
        <v>obrigatória  / aferida em todos os ciclos (aferida a partir do Ano 2, para Comitê de condiçao inicial "N1") / admite cumprimento parcial (indicar % de atendimento)</v>
      </c>
      <c r="AL17" s="129" t="str">
        <f t="shared" si="0"/>
        <v/>
      </c>
      <c r="AM17" s="130" t="str">
        <f t="shared" si="1"/>
        <v/>
      </c>
      <c r="AN17" s="130" t="str">
        <f t="shared" si="2"/>
        <v>ok</v>
      </c>
      <c r="AO17" s="130" t="str">
        <f t="shared" si="3"/>
        <v>ok</v>
      </c>
      <c r="AP17" s="131" t="str">
        <f t="shared" si="4"/>
        <v>ok</v>
      </c>
    </row>
    <row r="18" spans="1:42" s="2" customFormat="1" ht="57" customHeight="1" x14ac:dyDescent="0.35">
      <c r="A18" s="28">
        <v>6</v>
      </c>
      <c r="B18" s="63" t="str">
        <f>Componentes!B18</f>
        <v>I.6</v>
      </c>
      <c r="C18" s="65" t="str">
        <f>Componentes!C18</f>
        <v>Quórum</v>
      </c>
      <c r="D18" s="65" t="str">
        <f>Componentes!D18</f>
        <v>Quórum mínimo regimental alcançado nas reuniões ordinárias</v>
      </c>
      <c r="E18" s="63" t="str">
        <f>Componentes!F18</f>
        <v>Comitê</v>
      </c>
      <c r="F18" s="64" t="str">
        <f>IF(Componentes!G18&lt;&gt;"",Componentes!G18,"")</f>
        <v/>
      </c>
      <c r="G18" s="64" t="str">
        <f>IF(Componentes!H18&lt;&gt;"",Componentes!H18,"")</f>
        <v/>
      </c>
      <c r="H18" s="64" t="str">
        <f>IF(Componentes!I18&lt;&gt;"",Componentes!I18,"")</f>
        <v>O</v>
      </c>
      <c r="I18" s="64" t="str">
        <f>IF(Componentes!J18&lt;&gt;"",Componentes!J18,"")</f>
        <v>O</v>
      </c>
      <c r="J18" s="64" t="str">
        <f>IF(AND($E$8&gt;2,Componentes!K18&lt;&gt;""),Componentes!K18,"")</f>
        <v>O</v>
      </c>
      <c r="K18" s="10"/>
      <c r="L18" s="34" t="str">
        <f>IF(Componentes!L18="","",IF($E$8&gt;=VALUE(RIGHT(Componentes!L18,1)),"X",""))</f>
        <v/>
      </c>
      <c r="M18" s="34" t="str">
        <f>IF(Componentes!M18="","",IF($E$8&gt;=VALUE(RIGHT(Componentes!M18,1)),"X",""))</f>
        <v>X</v>
      </c>
      <c r="N18" s="34" t="str">
        <f>IF(Componentes!N18="","",IF($E$8&gt;=VALUE(RIGHT(Componentes!N18,1)),"X",""))</f>
        <v>X</v>
      </c>
      <c r="O18" s="34" t="str">
        <f>IF(Componentes!O18="","",IF($E$8&gt;=VALUE(RIGHT(Componentes!O18,1)),"X",""))</f>
        <v>X</v>
      </c>
      <c r="P18" s="34" t="str">
        <f>IF(Componentes!P18="","",IF($E$8&gt;=VALUE(RIGHT(Componentes!P18,1)),"X",""))</f>
        <v>X</v>
      </c>
      <c r="Q18" s="34" t="str">
        <f>IF(Componentes!Q18="","",IF($E$8&gt;=VALUE(RIGHT(Componentes!Q18,1)),"X",""))</f>
        <v>X</v>
      </c>
      <c r="R18" s="10"/>
      <c r="S18" s="384" t="s">
        <v>379</v>
      </c>
      <c r="T18" s="34"/>
      <c r="U18" s="34"/>
      <c r="V18" s="34"/>
      <c r="W18" s="34"/>
      <c r="X18" s="34"/>
      <c r="Z18" s="106" t="str">
        <f>Componentes!R18</f>
        <v>obrigatória  / aferida em todos os ciclos (aferida a partir do Ano 2, para Comitê de condiçao inicial "N1") / admite cumprimento parcial (indicar % de atendimento)</v>
      </c>
      <c r="AL18" s="129" t="str">
        <f t="shared" si="0"/>
        <v/>
      </c>
      <c r="AM18" s="130" t="str">
        <f t="shared" si="1"/>
        <v/>
      </c>
      <c r="AN18" s="130" t="str">
        <f t="shared" si="2"/>
        <v>ok</v>
      </c>
      <c r="AO18" s="130" t="str">
        <f t="shared" si="3"/>
        <v>ok</v>
      </c>
      <c r="AP18" s="131" t="str">
        <f t="shared" si="4"/>
        <v>ok</v>
      </c>
    </row>
    <row r="19" spans="1:42" s="2" customFormat="1" ht="50.25" customHeight="1" x14ac:dyDescent="0.35">
      <c r="A19" s="28">
        <v>7</v>
      </c>
      <c r="B19" s="63" t="str">
        <f>Componentes!B19</f>
        <v>I.7</v>
      </c>
      <c r="C19" s="65" t="str">
        <f>Componentes!C19</f>
        <v>Conformidade Documental</v>
      </c>
      <c r="D19" s="65" t="str">
        <f>Componentes!D19</f>
        <v>Convocações para reuniões (ordinárias e extraordinárias) realizadas com a antecedência regimental prevista, além de atas elaboradas e aprovadas tempestivamente</v>
      </c>
      <c r="E19" s="63" t="str">
        <f>Componentes!F19</f>
        <v>Comitê</v>
      </c>
      <c r="F19" s="64" t="str">
        <f>IF(Componentes!G19&lt;&gt;"",Componentes!G19,"")</f>
        <v/>
      </c>
      <c r="G19" s="64" t="str">
        <f>IF(Componentes!H19&lt;&gt;"",Componentes!H19,"")</f>
        <v/>
      </c>
      <c r="H19" s="64" t="str">
        <f>IF(Componentes!I19&lt;&gt;"",Componentes!I19,"")</f>
        <v>O</v>
      </c>
      <c r="I19" s="64" t="str">
        <f>IF(Componentes!J19&lt;&gt;"",Componentes!J19,"")</f>
        <v>O</v>
      </c>
      <c r="J19" s="64" t="str">
        <f>IF(AND($E$8&gt;2,Componentes!K19&lt;&gt;""),Componentes!K19,"")</f>
        <v>O</v>
      </c>
      <c r="K19" s="10"/>
      <c r="L19" s="34" t="str">
        <f>IF(Componentes!L19="","",IF($E$8&gt;=VALUE(RIGHT(Componentes!L19,1)),"X",""))</f>
        <v/>
      </c>
      <c r="M19" s="34" t="str">
        <f>IF(Componentes!M19="","",IF($E$8&gt;=VALUE(RIGHT(Componentes!M19,1)),"X",""))</f>
        <v>X</v>
      </c>
      <c r="N19" s="34" t="str">
        <f>IF(Componentes!N19="","",IF($E$8&gt;=VALUE(RIGHT(Componentes!N19,1)),"X",""))</f>
        <v>X</v>
      </c>
      <c r="O19" s="34" t="str">
        <f>IF(Componentes!O19="","",IF($E$8&gt;=VALUE(RIGHT(Componentes!O19,1)),"X",""))</f>
        <v>X</v>
      </c>
      <c r="P19" s="34" t="str">
        <f>IF(Componentes!P19="","",IF($E$8&gt;=VALUE(RIGHT(Componentes!P19,1)),"X",""))</f>
        <v>X</v>
      </c>
      <c r="Q19" s="34" t="str">
        <f>IF(Componentes!Q19="","",IF($E$8&gt;=VALUE(RIGHT(Componentes!Q19,1)),"X",""))</f>
        <v>X</v>
      </c>
      <c r="R19" s="10"/>
      <c r="S19" s="384" t="s">
        <v>379</v>
      </c>
      <c r="T19" s="34"/>
      <c r="U19" s="34"/>
      <c r="V19" s="34"/>
      <c r="W19" s="34"/>
      <c r="X19" s="34"/>
      <c r="Z19" s="106" t="str">
        <f>Componentes!R19</f>
        <v>obrigatória  / aferida em todos os ciclos (aferida a partir do Ano 2, para Comitê de condiçao inicial "N1") / admite cumprimento parcial (indicar % de atendimento)</v>
      </c>
      <c r="AL19" s="129" t="str">
        <f t="shared" si="0"/>
        <v/>
      </c>
      <c r="AM19" s="130" t="str">
        <f t="shared" si="1"/>
        <v/>
      </c>
      <c r="AN19" s="130" t="str">
        <f t="shared" si="2"/>
        <v>ok</v>
      </c>
      <c r="AO19" s="130" t="str">
        <f t="shared" si="3"/>
        <v>ok</v>
      </c>
      <c r="AP19" s="131" t="str">
        <f t="shared" si="4"/>
        <v>ok</v>
      </c>
    </row>
    <row r="20" spans="1:42" s="2" customFormat="1" ht="56.25" customHeight="1" x14ac:dyDescent="0.35">
      <c r="A20" s="28">
        <v>8</v>
      </c>
      <c r="B20" s="63" t="str">
        <f>Componentes!B20</f>
        <v>I.8</v>
      </c>
      <c r="C20" s="65" t="str">
        <f>Componentes!C20</f>
        <v>Plano de Trabalho e Relatório de Atividades</v>
      </c>
      <c r="D20" s="65" t="str">
        <f>Componentes!D20</f>
        <v>Plano de trabalho anual aprovado até a primeira reunião do ano corrente. Relatório anual de atividades do ano anterior aprovado na primeira reunião do ano seguinte.</v>
      </c>
      <c r="E20" s="63" t="str">
        <f>Componentes!F20</f>
        <v>Comitê</v>
      </c>
      <c r="F20" s="64" t="str">
        <f>IF(Componentes!G20&lt;&gt;"",Componentes!G20,"")</f>
        <v/>
      </c>
      <c r="G20" s="64" t="str">
        <f>IF(Componentes!H20&lt;&gt;"",Componentes!H20,"")</f>
        <v/>
      </c>
      <c r="H20" s="64" t="str">
        <f>IF(Componentes!I20&lt;&gt;"",Componentes!I20,"")</f>
        <v>O</v>
      </c>
      <c r="I20" s="64" t="str">
        <f>IF(Componentes!J20&lt;&gt;"",Componentes!J20,"")</f>
        <v>O</v>
      </c>
      <c r="J20" s="64" t="str">
        <f>IF(AND($E$8&gt;2,Componentes!K20&lt;&gt;""),Componentes!K20,"")</f>
        <v>O</v>
      </c>
      <c r="K20" s="10"/>
      <c r="L20" s="34" t="str">
        <f>IF(Componentes!L20="","",IF($E$8&gt;=VALUE(RIGHT(Componentes!L20,1)),"X",""))</f>
        <v/>
      </c>
      <c r="M20" s="34" t="str">
        <f>IF(Componentes!M20="","",IF($E$8&gt;=VALUE(RIGHT(Componentes!M20,1)),"X",""))</f>
        <v>X</v>
      </c>
      <c r="N20" s="34" t="str">
        <f>IF(Componentes!N20="","",IF($E$8&gt;=VALUE(RIGHT(Componentes!N20,1)),"X",""))</f>
        <v>X</v>
      </c>
      <c r="O20" s="34" t="str">
        <f>IF(Componentes!O20="","",IF($E$8&gt;=VALUE(RIGHT(Componentes!O20,1)),"X",""))</f>
        <v>X</v>
      </c>
      <c r="P20" s="34" t="str">
        <f>IF(Componentes!P20="","",IF($E$8&gt;=VALUE(RIGHT(Componentes!P20,1)),"X",""))</f>
        <v>X</v>
      </c>
      <c r="Q20" s="34" t="str">
        <f>IF(Componentes!Q20="","",IF($E$8&gt;=VALUE(RIGHT(Componentes!Q20,1)),"X",""))</f>
        <v>X</v>
      </c>
      <c r="R20" s="10"/>
      <c r="S20" s="384" t="s">
        <v>380</v>
      </c>
      <c r="T20" s="34"/>
      <c r="U20" s="34"/>
      <c r="V20" s="34"/>
      <c r="W20" s="34"/>
      <c r="X20" s="34"/>
      <c r="Z20" s="106" t="str">
        <f>Componentes!R20</f>
        <v>obrigatória  / aferida em todos os ciclos (aferida a partir do Ano 2, para Comitê de condiçao inicial "N1") / admite cumprimento parcial (indicar % de atendimento)</v>
      </c>
      <c r="AL20" s="129" t="str">
        <f t="shared" si="0"/>
        <v/>
      </c>
      <c r="AM20" s="130" t="str">
        <f t="shared" si="1"/>
        <v/>
      </c>
      <c r="AN20" s="130" t="str">
        <f t="shared" si="2"/>
        <v>ok</v>
      </c>
      <c r="AO20" s="130" t="str">
        <f t="shared" si="3"/>
        <v>ok</v>
      </c>
      <c r="AP20" s="131" t="str">
        <f t="shared" si="4"/>
        <v>ok</v>
      </c>
    </row>
    <row r="21" spans="1:42" s="2" customFormat="1" ht="42.95" customHeight="1" thickBot="1" x14ac:dyDescent="0.4">
      <c r="A21" s="28">
        <v>9</v>
      </c>
      <c r="B21" s="67" t="str">
        <f>Componentes!B21</f>
        <v>I.9</v>
      </c>
      <c r="C21" s="66" t="str">
        <f>Componentes!C21</f>
        <v>Apoio técnico e logístico</v>
      </c>
      <c r="D21" s="66" t="str">
        <f>Componentes!D21</f>
        <v>Órgão/Entidade Estadual provê, ao Comitê, os apoios técnico e logístico necessários ao cumprimento das metas</v>
      </c>
      <c r="E21" s="63" t="str">
        <f>Componentes!F21</f>
        <v>EE</v>
      </c>
      <c r="F21" s="64" t="str">
        <f>IF(Componentes!G21&lt;&gt;"",Componentes!G21,"")</f>
        <v>O</v>
      </c>
      <c r="G21" s="64" t="str">
        <f>IF(Componentes!H21&lt;&gt;"",Componentes!H21,"")</f>
        <v>O</v>
      </c>
      <c r="H21" s="64" t="str">
        <f>IF(Componentes!I21&lt;&gt;"",Componentes!I21,"")</f>
        <v>O</v>
      </c>
      <c r="I21" s="64" t="str">
        <f>IF(Componentes!J21&lt;&gt;"",Componentes!J21,"")</f>
        <v>O</v>
      </c>
      <c r="J21" s="64" t="str">
        <f>IF(AND($E$8&gt;2,Componentes!K21&lt;&gt;""),Componentes!K21,"")</f>
        <v>O</v>
      </c>
      <c r="K21" s="30"/>
      <c r="L21" s="35" t="str">
        <f>IF(Componentes!L21="","",IF($E$8&gt;=VALUE(RIGHT(Componentes!L21,1)),"X",""))</f>
        <v/>
      </c>
      <c r="M21" s="35" t="str">
        <f>IF(Componentes!M21="","",IF($E$8&gt;=VALUE(RIGHT(Componentes!M21,1)),"X",""))</f>
        <v>X</v>
      </c>
      <c r="N21" s="35" t="str">
        <f>IF(Componentes!N21="","",IF($E$8&gt;=VALUE(RIGHT(Componentes!N21,1)),"X",""))</f>
        <v>X</v>
      </c>
      <c r="O21" s="35" t="str">
        <f>IF(Componentes!O21="","",IF($E$8&gt;=VALUE(RIGHT(Componentes!O21,1)),"X",""))</f>
        <v>X</v>
      </c>
      <c r="P21" s="35" t="str">
        <f>IF(Componentes!P21="","",IF($E$8&gt;=VALUE(RIGHT(Componentes!P21,1)),"X",""))</f>
        <v>X</v>
      </c>
      <c r="Q21" s="35" t="str">
        <f>IF(Componentes!Q21="","",IF($E$8&gt;=VALUE(RIGHT(Componentes!Q21,1)),"X",""))</f>
        <v>X</v>
      </c>
      <c r="R21" s="30"/>
      <c r="S21" s="384" t="s">
        <v>379</v>
      </c>
      <c r="T21" s="34"/>
      <c r="U21" s="34"/>
      <c r="V21" s="34"/>
      <c r="W21" s="34"/>
      <c r="X21" s="34"/>
      <c r="Z21" s="107" t="str">
        <f>Componentes!R21</f>
        <v>obrigatória / aferida em todos os ciclos</v>
      </c>
      <c r="AL21" s="132" t="str">
        <f t="shared" si="0"/>
        <v>ok</v>
      </c>
      <c r="AM21" s="133" t="str">
        <f t="shared" si="1"/>
        <v>ok</v>
      </c>
      <c r="AN21" s="133" t="str">
        <f t="shared" si="2"/>
        <v>ok</v>
      </c>
      <c r="AO21" s="133" t="str">
        <f t="shared" si="3"/>
        <v>ok</v>
      </c>
      <c r="AP21" s="134" t="str">
        <f t="shared" si="4"/>
        <v>ok</v>
      </c>
    </row>
    <row r="22" spans="1:42" s="59" customFormat="1" ht="9.9499999999999993" customHeight="1" x14ac:dyDescent="0.35">
      <c r="A22" s="108"/>
      <c r="L22" s="111"/>
      <c r="M22" s="111"/>
      <c r="N22" s="111"/>
      <c r="O22" s="111"/>
      <c r="P22" s="111"/>
      <c r="Q22" s="111"/>
      <c r="S22" s="110"/>
      <c r="T22" s="110"/>
      <c r="U22" s="110"/>
      <c r="V22" s="110"/>
      <c r="W22" s="110"/>
      <c r="X22" s="110"/>
      <c r="Z22" s="75"/>
      <c r="AL22" s="135"/>
      <c r="AM22" s="135"/>
      <c r="AN22" s="135"/>
      <c r="AO22" s="135"/>
      <c r="AP22" s="135"/>
    </row>
    <row r="23" spans="1:42" s="59" customFormat="1" ht="9.9499999999999993" customHeight="1" x14ac:dyDescent="0.35">
      <c r="A23" s="108"/>
      <c r="L23" s="111"/>
      <c r="M23" s="111"/>
      <c r="N23" s="111"/>
      <c r="O23" s="111"/>
      <c r="P23" s="111"/>
      <c r="Q23" s="111"/>
      <c r="S23" s="110"/>
      <c r="T23" s="110"/>
      <c r="U23" s="110"/>
      <c r="V23" s="110"/>
      <c r="W23" s="110"/>
      <c r="X23" s="110"/>
      <c r="Z23" s="75"/>
      <c r="AL23" s="135"/>
      <c r="AM23" s="135"/>
      <c r="AN23" s="135"/>
      <c r="AO23" s="135"/>
      <c r="AP23" s="135"/>
    </row>
    <row r="24" spans="1:42" s="59" customFormat="1" ht="9.9499999999999993" customHeight="1" x14ac:dyDescent="0.35">
      <c r="A24" s="108"/>
      <c r="L24" s="111"/>
      <c r="M24" s="111"/>
      <c r="N24" s="111"/>
      <c r="O24" s="111"/>
      <c r="P24" s="111"/>
      <c r="Q24" s="111"/>
      <c r="S24" s="110"/>
      <c r="T24" s="110"/>
      <c r="U24" s="110"/>
      <c r="V24" s="110"/>
      <c r="W24" s="110"/>
      <c r="X24" s="110"/>
      <c r="Z24" s="75"/>
      <c r="AL24" s="13"/>
      <c r="AM24" s="29"/>
      <c r="AN24" s="29"/>
      <c r="AO24" s="29"/>
      <c r="AP24" s="29"/>
    </row>
    <row r="25" spans="1:42" s="59" customFormat="1" ht="9.9499999999999993" customHeight="1" x14ac:dyDescent="0.35">
      <c r="A25" s="108"/>
      <c r="L25" s="111"/>
      <c r="M25" s="111"/>
      <c r="N25" s="111"/>
      <c r="O25" s="111"/>
      <c r="P25" s="111"/>
      <c r="Q25" s="111"/>
      <c r="S25" s="110"/>
      <c r="T25" s="110"/>
      <c r="U25" s="110"/>
      <c r="V25" s="110"/>
      <c r="W25" s="110"/>
      <c r="X25" s="110"/>
      <c r="Z25" s="75"/>
      <c r="AL25" s="13"/>
      <c r="AM25" s="29"/>
      <c r="AN25" s="29"/>
      <c r="AO25" s="29"/>
      <c r="AP25" s="29"/>
    </row>
    <row r="26" spans="1:42" s="59" customFormat="1" ht="12" customHeight="1" thickBot="1" x14ac:dyDescent="0.4">
      <c r="A26" s="108"/>
      <c r="E26" s="376" t="s">
        <v>290</v>
      </c>
      <c r="L26" s="111"/>
      <c r="M26" s="111"/>
      <c r="N26" s="111"/>
      <c r="O26" s="111"/>
      <c r="P26" s="111"/>
      <c r="Q26" s="111"/>
      <c r="S26" s="110"/>
      <c r="T26" s="110"/>
      <c r="U26" s="110"/>
      <c r="V26" s="110"/>
      <c r="W26" s="110"/>
      <c r="X26" s="110"/>
      <c r="Z26" s="75"/>
      <c r="AL26" s="13"/>
      <c r="AM26" s="29"/>
      <c r="AN26" s="29"/>
      <c r="AO26" s="29"/>
      <c r="AP26" s="29"/>
    </row>
    <row r="27" spans="1:42" ht="39.950000000000003" customHeight="1" x14ac:dyDescent="0.25">
      <c r="A27" s="28"/>
      <c r="B27" s="674" t="str">
        <f>CONCATENATE("COMPONENTE II: ",Componentes!C23)</f>
        <v>COMPONENTE II: Capacitação</v>
      </c>
      <c r="C27" s="674"/>
      <c r="D27" s="674"/>
      <c r="E27" s="594">
        <f>PesosInd!D21</f>
        <v>15</v>
      </c>
      <c r="F27" s="675" t="str">
        <f>$F$11</f>
        <v>Metas requeridas conforme Nível de Implementação</v>
      </c>
      <c r="G27" s="675"/>
      <c r="H27" s="675"/>
      <c r="I27" s="675"/>
      <c r="J27" s="675"/>
      <c r="K27" s="33"/>
      <c r="L27" s="670" t="str">
        <f>L$11</f>
        <v>PACTUAÇÃO: Metas a serem VERIFICADAS (alcançadas ou mantidas) em cada Ciclo</v>
      </c>
      <c r="M27" s="671"/>
      <c r="N27" s="671"/>
      <c r="O27" s="671"/>
      <c r="P27" s="671"/>
      <c r="Q27" s="672"/>
      <c r="R27" s="33"/>
      <c r="S27" s="663" t="str">
        <f>S$11</f>
        <v>Condição INICIAL do CBH</v>
      </c>
      <c r="T27" s="665" t="str">
        <f>T$11</f>
        <v>CERTIFICAÇÃO pelo Conselho Estadual</v>
      </c>
      <c r="U27" s="666"/>
      <c r="V27" s="666"/>
      <c r="W27" s="666"/>
      <c r="X27" s="667"/>
      <c r="Z27" s="668" t="str">
        <f>Z11</f>
        <v>Condições de Exigibilidade e Critérios de Aferição</v>
      </c>
    </row>
    <row r="28" spans="1:42" ht="35.1" customHeight="1" thickBot="1" x14ac:dyDescent="0.3">
      <c r="A28" s="28"/>
      <c r="B28" s="673" t="s">
        <v>18</v>
      </c>
      <c r="C28" s="673"/>
      <c r="D28" s="99" t="str">
        <f>D12</f>
        <v>Descrição da Meta</v>
      </c>
      <c r="E28" s="61" t="s">
        <v>62</v>
      </c>
      <c r="F28" s="61" t="str">
        <f>F12</f>
        <v>N1i</v>
      </c>
      <c r="G28" s="61" t="str">
        <f>G12</f>
        <v>N2i</v>
      </c>
      <c r="H28" s="61" t="str">
        <f>H12</f>
        <v>N3i</v>
      </c>
      <c r="I28" s="61" t="str">
        <f>I12</f>
        <v>N4i</v>
      </c>
      <c r="J28" s="61" t="str">
        <f>J12</f>
        <v>N5i</v>
      </c>
      <c r="K28" s="25"/>
      <c r="L28" s="385" t="str">
        <f t="shared" ref="L28:Q28" si="5">L$12</f>
        <v>Inicial</v>
      </c>
      <c r="M28" s="385">
        <f t="shared" si="5"/>
        <v>2019</v>
      </c>
      <c r="N28" s="385">
        <f t="shared" si="5"/>
        <v>2020</v>
      </c>
      <c r="O28" s="385">
        <f t="shared" si="5"/>
        <v>2021</v>
      </c>
      <c r="P28" s="385">
        <f t="shared" si="5"/>
        <v>2022</v>
      </c>
      <c r="Q28" s="385">
        <f t="shared" si="5"/>
        <v>2023</v>
      </c>
      <c r="R28" s="25"/>
      <c r="S28" s="664"/>
      <c r="T28" s="386">
        <f>T$12</f>
        <v>2019</v>
      </c>
      <c r="U28" s="386">
        <f>U$12</f>
        <v>2020</v>
      </c>
      <c r="V28" s="386">
        <f>V$12</f>
        <v>2021</v>
      </c>
      <c r="W28" s="386">
        <f>W$12</f>
        <v>2022</v>
      </c>
      <c r="X28" s="386">
        <f>X$12</f>
        <v>2023</v>
      </c>
      <c r="Z28" s="669"/>
    </row>
    <row r="29" spans="1:42" ht="80.25" customHeight="1" x14ac:dyDescent="0.35">
      <c r="A29" s="28">
        <v>10</v>
      </c>
      <c r="B29" s="62" t="str">
        <f>Componentes!B29</f>
        <v>II.1</v>
      </c>
      <c r="C29" s="65" t="str">
        <f>Componentes!C29</f>
        <v>Capacitação de membros novos</v>
      </c>
      <c r="D29" s="65" t="str">
        <f>Componentes!D29</f>
        <v>Em até 120 dias após a posse de novos membros no Comitê promove-se ação de capacitação, contemplando temática compatível com o nivel de implementaçao da gestão de recursos hídricos na respectiva bacia e carga horária mínima de 16h.</v>
      </c>
      <c r="E29" s="377" t="str">
        <f>Componentes!F29</f>
        <v>EE e/ou Comitê (informar)</v>
      </c>
      <c r="F29" s="64" t="str">
        <f>IF(Componentes!G29&lt;&gt;"",Componentes!G29,"")</f>
        <v/>
      </c>
      <c r="G29" s="64" t="str">
        <f>IF(Componentes!H29&lt;&gt;"",Componentes!H29,"")</f>
        <v>O</v>
      </c>
      <c r="H29" s="64" t="str">
        <f>IF(Componentes!I29&lt;&gt;"",Componentes!I29,"")</f>
        <v>O</v>
      </c>
      <c r="I29" s="64" t="str">
        <f>IF(Componentes!J29&lt;&gt;"",Componentes!J29,"")</f>
        <v>O</v>
      </c>
      <c r="J29" s="64" t="str">
        <f>IF(AND($E$8&gt;2,Componentes!K29&lt;&gt;""),Componentes!K29,"")</f>
        <v>O</v>
      </c>
      <c r="K29" s="8"/>
      <c r="L29" s="34"/>
      <c r="M29" s="34" t="str">
        <f>IF(Componentes!M29="","",IF($E$8&gt;=VALUE(RIGHT(Componentes!M29,1)),"X",""))</f>
        <v>X</v>
      </c>
      <c r="N29" s="34" t="str">
        <f>IF(Componentes!N29="","",IF($E$8&gt;=VALUE(RIGHT(Componentes!N29,1)),"X",""))</f>
        <v>X</v>
      </c>
      <c r="O29" s="34" t="str">
        <f>IF(Componentes!O29="","",IF($E$8&gt;=VALUE(RIGHT(Componentes!O29,1)),"X",""))</f>
        <v>X</v>
      </c>
      <c r="P29" s="34" t="str">
        <f>IF(Componentes!P29="","",IF($E$8&gt;=VALUE(RIGHT(Componentes!P29,1)),"X",""))</f>
        <v>X</v>
      </c>
      <c r="Q29" s="34" t="str">
        <f>IF(Componentes!Q29="","",IF($E$8&gt;=VALUE(RIGHT(Componentes!Q29,1)),"X",""))</f>
        <v>X</v>
      </c>
      <c r="R29" s="8"/>
      <c r="S29" s="384" t="s">
        <v>380</v>
      </c>
      <c r="T29" s="34"/>
      <c r="U29" s="34"/>
      <c r="V29" s="34"/>
      <c r="W29" s="34"/>
      <c r="X29" s="34"/>
      <c r="Z29" s="105" t="str">
        <f>Componentes!R29</f>
        <v>obrigatória  / aferida em todos os ciclos, quando requerida  (a partir do Ano 2, para Comitê de condiçao inicial "N1") / admite cumprimento parcial ( indicar % de atendimento)</v>
      </c>
      <c r="AL29" s="136" t="str">
        <f t="shared" ref="AL29:AP31" si="6">IF(AND($S29="",F29="O"),1,IF(F29="","","ok"))</f>
        <v/>
      </c>
      <c r="AM29" s="127" t="str">
        <f t="shared" si="6"/>
        <v>ok</v>
      </c>
      <c r="AN29" s="127" t="str">
        <f t="shared" si="6"/>
        <v>ok</v>
      </c>
      <c r="AO29" s="127" t="str">
        <f t="shared" si="6"/>
        <v>ok</v>
      </c>
      <c r="AP29" s="128" t="str">
        <f t="shared" si="6"/>
        <v>ok</v>
      </c>
    </row>
    <row r="30" spans="1:42" ht="79.5" customHeight="1" x14ac:dyDescent="0.35">
      <c r="A30" s="28">
        <v>11</v>
      </c>
      <c r="B30" s="62" t="str">
        <f>Componentes!B30</f>
        <v>II.2</v>
      </c>
      <c r="C30" s="65" t="str">
        <f>Componentes!C30</f>
        <v>Plano de Capacitação (aprovação/revisão)</v>
      </c>
      <c r="D30" s="65" t="str">
        <f>Componentes!D30</f>
        <v>Plano de Capacitação específico, baseado em competências, elaborado para o Comitê de acordo com as suas necessidades e peculiaridades, aprovado e vigente. (o Plano de Cap. deverá ser revisado ou validado a cada ciclo)</v>
      </c>
      <c r="E30" s="380" t="str">
        <f>Componentes!F30</f>
        <v>EE e/ou Comitê (informar)</v>
      </c>
      <c r="F30" s="64" t="str">
        <f>IF(Componentes!G30&lt;&gt;"",Componentes!G30,"")</f>
        <v/>
      </c>
      <c r="G30" s="64" t="str">
        <f>IF(Componentes!H30&lt;&gt;"",Componentes!H30,"")</f>
        <v/>
      </c>
      <c r="H30" s="64" t="str">
        <f>IF(Componentes!I30&lt;&gt;"",Componentes!I30,"")</f>
        <v>O</v>
      </c>
      <c r="I30" s="64" t="str">
        <f>IF(Componentes!J30&lt;&gt;"",Componentes!J30,"")</f>
        <v>O</v>
      </c>
      <c r="J30" s="64" t="str">
        <f>IF(AND($E$8&gt;2,Componentes!K30&lt;&gt;""),Componentes!K30,"")</f>
        <v>O</v>
      </c>
      <c r="K30" s="8"/>
      <c r="L30" s="34" t="str">
        <f>IF(Componentes!L30="","",IF($E$8&gt;=VALUE(RIGHT(Componentes!L30,1)),"X",""))</f>
        <v/>
      </c>
      <c r="M30" s="34" t="str">
        <f>IF(Componentes!M30="","",IF($E$8&gt;=VALUE(RIGHT(Componentes!M30,1)),"X",""))</f>
        <v/>
      </c>
      <c r="N30" s="34" t="str">
        <f>IF(Componentes!N30="","",IF($E$8&gt;=VALUE(RIGHT(Componentes!N30,1)),"X",""))</f>
        <v>X</v>
      </c>
      <c r="O30" s="34" t="str">
        <f>IF(Componentes!O30="","",IF($E$8&gt;=VALUE(RIGHT(Componentes!O30,1)),"X",""))</f>
        <v>X</v>
      </c>
      <c r="P30" s="34" t="str">
        <f>IF(Componentes!P30="","",IF($E$8&gt;=VALUE(RIGHT(Componentes!P30,1)),"X",""))</f>
        <v>X</v>
      </c>
      <c r="Q30" s="34" t="str">
        <f>IF(Componentes!Q30="","",IF($E$8&gt;=VALUE(RIGHT(Componentes!Q30,1)),"X",""))</f>
        <v>X</v>
      </c>
      <c r="R30" s="8"/>
      <c r="S30" s="384" t="s">
        <v>379</v>
      </c>
      <c r="T30" s="34"/>
      <c r="U30" s="34"/>
      <c r="V30" s="34"/>
      <c r="W30" s="34"/>
      <c r="X30" s="34"/>
      <c r="Z30" s="106" t="str">
        <f>Componentes!R30</f>
        <v>obrigatória / aferida anualmente a partir do Ano 2 (a partir do Ano 3, para Comitê de condiçao inicial "N1")</v>
      </c>
      <c r="AL30" s="137" t="str">
        <f t="shared" si="6"/>
        <v/>
      </c>
      <c r="AM30" s="130" t="str">
        <f t="shared" si="6"/>
        <v/>
      </c>
      <c r="AN30" s="130" t="str">
        <f t="shared" si="6"/>
        <v>ok</v>
      </c>
      <c r="AO30" s="130" t="str">
        <f t="shared" si="6"/>
        <v>ok</v>
      </c>
      <c r="AP30" s="131" t="str">
        <f t="shared" si="6"/>
        <v>ok</v>
      </c>
    </row>
    <row r="31" spans="1:42" ht="58.5" customHeight="1" thickBot="1" x14ac:dyDescent="0.4">
      <c r="A31" s="28">
        <v>12</v>
      </c>
      <c r="B31" s="62" t="str">
        <f>Componentes!B31</f>
        <v>II.3</v>
      </c>
      <c r="C31" s="65" t="str">
        <f>Componentes!C31</f>
        <v>Implementação e Monitoramento do Plano de Capacitaçao</v>
      </c>
      <c r="D31" s="65" t="str">
        <f>Componentes!D31</f>
        <v>Ações previstas no Plano de Capacitação, encontram-se em implementação conforme cronograma (indicar % de atendimento)</v>
      </c>
      <c r="E31" s="377" t="str">
        <f>Componentes!F31</f>
        <v>EE e/ou Comitê (informar)</v>
      </c>
      <c r="F31" s="64" t="str">
        <f>IF(Componentes!G31&lt;&gt;"",Componentes!G31,"")</f>
        <v/>
      </c>
      <c r="G31" s="64" t="str">
        <f>IF(Componentes!H31&lt;&gt;"",Componentes!H31,"")</f>
        <v/>
      </c>
      <c r="H31" s="64" t="str">
        <f>IF(Componentes!I31&lt;&gt;"",Componentes!I31,"")</f>
        <v>O</v>
      </c>
      <c r="I31" s="64" t="str">
        <f>IF(Componentes!J31&lt;&gt;"",Componentes!J31,"")</f>
        <v>O</v>
      </c>
      <c r="J31" s="64" t="str">
        <f>IF(AND($E$8&gt;2,Componentes!K31&lt;&gt;""),Componentes!K31,"")</f>
        <v>O</v>
      </c>
      <c r="K31" s="8"/>
      <c r="L31" s="34" t="str">
        <f>IF(Componentes!L31="","",IF($E$8&gt;=VALUE(RIGHT(Componentes!L31,1)),"X",""))</f>
        <v/>
      </c>
      <c r="M31" s="34" t="str">
        <f>IF(Componentes!M31="","",IF($E$8&gt;=VALUE(RIGHT(Componentes!M31,1)),"X",""))</f>
        <v/>
      </c>
      <c r="N31" s="34" t="str">
        <f>IF(Componentes!N31="","",IF($E$8&gt;=VALUE(RIGHT(Componentes!N31,1)),"X",""))</f>
        <v>X</v>
      </c>
      <c r="O31" s="34" t="str">
        <f>IF(Componentes!O31="","",IF($E$8&gt;=VALUE(RIGHT(Componentes!O31,1)),"X",""))</f>
        <v>X</v>
      </c>
      <c r="P31" s="34" t="str">
        <f>IF(Componentes!P31="","",IF($E$8&gt;=VALUE(RIGHT(Componentes!P31,1)),"X",""))</f>
        <v>X</v>
      </c>
      <c r="Q31" s="34" t="str">
        <f>IF(Componentes!Q31="","",IF($E$8&gt;=VALUE(RIGHT(Componentes!Q31,1)),"X",""))</f>
        <v>X</v>
      </c>
      <c r="R31" s="8"/>
      <c r="S31" s="384" t="s">
        <v>380</v>
      </c>
      <c r="T31" s="34"/>
      <c r="U31" s="34"/>
      <c r="V31" s="34"/>
      <c r="W31" s="34"/>
      <c r="X31" s="34"/>
      <c r="Z31" s="107" t="str">
        <f>Componentes!R31</f>
        <v>obrigatória / aferida anualmente a partir do Ano 2 (a partir do Ano 3, para Comitê de condiçao inicial "N1" ou "N2")</v>
      </c>
      <c r="AL31" s="138" t="str">
        <f t="shared" si="6"/>
        <v/>
      </c>
      <c r="AM31" s="133" t="str">
        <f t="shared" si="6"/>
        <v/>
      </c>
      <c r="AN31" s="133" t="str">
        <f t="shared" si="6"/>
        <v>ok</v>
      </c>
      <c r="AO31" s="133" t="str">
        <f t="shared" si="6"/>
        <v>ok</v>
      </c>
      <c r="AP31" s="134" t="str">
        <f t="shared" si="6"/>
        <v>ok</v>
      </c>
    </row>
    <row r="32" spans="1:42" s="59" customFormat="1" ht="9.9499999999999993" customHeight="1" x14ac:dyDescent="0.35">
      <c r="A32" s="108"/>
      <c r="L32" s="111"/>
      <c r="M32" s="111"/>
      <c r="N32" s="111"/>
      <c r="O32" s="111"/>
      <c r="P32" s="111"/>
      <c r="Q32" s="111"/>
      <c r="S32" s="110"/>
      <c r="T32" s="110"/>
      <c r="U32" s="110"/>
      <c r="V32" s="110"/>
      <c r="W32" s="110"/>
      <c r="X32" s="110"/>
      <c r="Z32" s="109"/>
      <c r="AL32" s="13"/>
      <c r="AM32" s="29"/>
      <c r="AN32" s="29"/>
      <c r="AO32" s="29"/>
      <c r="AP32" s="29"/>
    </row>
    <row r="33" spans="1:42" s="59" customFormat="1" ht="9.9499999999999993" customHeight="1" x14ac:dyDescent="0.35">
      <c r="A33" s="108"/>
      <c r="L33" s="111"/>
      <c r="M33" s="111"/>
      <c r="N33" s="111"/>
      <c r="O33" s="111"/>
      <c r="P33" s="111"/>
      <c r="Q33" s="111"/>
      <c r="S33" s="110"/>
      <c r="T33" s="110"/>
      <c r="U33" s="110"/>
      <c r="V33" s="110"/>
      <c r="W33" s="110"/>
      <c r="X33" s="110"/>
      <c r="Z33" s="75"/>
      <c r="AL33" s="13"/>
      <c r="AM33" s="29"/>
      <c r="AN33" s="29"/>
      <c r="AO33" s="29"/>
      <c r="AP33" s="29"/>
    </row>
    <row r="34" spans="1:42" s="59" customFormat="1" ht="9.9499999999999993" customHeight="1" x14ac:dyDescent="0.35">
      <c r="A34" s="108"/>
      <c r="L34" s="111"/>
      <c r="M34" s="111"/>
      <c r="N34" s="111"/>
      <c r="O34" s="111"/>
      <c r="P34" s="111"/>
      <c r="Q34" s="111"/>
      <c r="S34" s="110"/>
      <c r="T34" s="110"/>
      <c r="U34" s="110"/>
      <c r="V34" s="110"/>
      <c r="W34" s="110"/>
      <c r="X34" s="110"/>
      <c r="Z34" s="75"/>
      <c r="AL34" s="13"/>
      <c r="AM34" s="29"/>
      <c r="AN34" s="29"/>
      <c r="AO34" s="29"/>
      <c r="AP34" s="29"/>
    </row>
    <row r="35" spans="1:42" s="59" customFormat="1" ht="9.9499999999999993" customHeight="1" x14ac:dyDescent="0.35">
      <c r="A35" s="108"/>
      <c r="L35" s="111"/>
      <c r="M35" s="111"/>
      <c r="N35" s="111"/>
      <c r="O35" s="111"/>
      <c r="P35" s="111"/>
      <c r="Q35" s="111"/>
      <c r="S35" s="110"/>
      <c r="T35" s="110"/>
      <c r="U35" s="110"/>
      <c r="V35" s="110"/>
      <c r="W35" s="110"/>
      <c r="X35" s="110"/>
      <c r="Z35" s="75"/>
      <c r="AL35" s="13"/>
      <c r="AM35" s="29"/>
      <c r="AN35" s="29"/>
      <c r="AO35" s="29"/>
      <c r="AP35" s="29"/>
    </row>
    <row r="36" spans="1:42" s="59" customFormat="1" ht="12" customHeight="1" thickBot="1" x14ac:dyDescent="0.4">
      <c r="A36" s="108"/>
      <c r="E36" s="376" t="s">
        <v>290</v>
      </c>
      <c r="L36" s="111"/>
      <c r="M36" s="111"/>
      <c r="N36" s="111"/>
      <c r="O36" s="111"/>
      <c r="P36" s="111"/>
      <c r="Q36" s="111"/>
      <c r="S36" s="110"/>
      <c r="T36" s="110"/>
      <c r="U36" s="110"/>
      <c r="V36" s="110"/>
      <c r="W36" s="110"/>
      <c r="X36" s="110"/>
      <c r="Z36" s="75"/>
      <c r="AL36" s="13"/>
      <c r="AM36" s="29"/>
      <c r="AN36" s="29"/>
      <c r="AO36" s="29"/>
      <c r="AP36" s="29"/>
    </row>
    <row r="37" spans="1:42" ht="35.1" customHeight="1" x14ac:dyDescent="0.25">
      <c r="A37" s="28"/>
      <c r="B37" s="674" t="str">
        <f>CONCATENATE("COMPONENTE III: ",Componentes!C32)</f>
        <v>COMPONENTE III: Comunicação</v>
      </c>
      <c r="C37" s="674"/>
      <c r="D37" s="674"/>
      <c r="E37" s="594">
        <f>PesosInd!D26</f>
        <v>15</v>
      </c>
      <c r="F37" s="675" t="str">
        <f>$F$11</f>
        <v>Metas requeridas conforme Nível de Implementação</v>
      </c>
      <c r="G37" s="675"/>
      <c r="H37" s="675"/>
      <c r="I37" s="675"/>
      <c r="J37" s="675"/>
      <c r="K37" s="33"/>
      <c r="L37" s="670" t="str">
        <f>L$11</f>
        <v>PACTUAÇÃO: Metas a serem VERIFICADAS (alcançadas ou mantidas) em cada Ciclo</v>
      </c>
      <c r="M37" s="671"/>
      <c r="N37" s="671"/>
      <c r="O37" s="671"/>
      <c r="P37" s="671"/>
      <c r="Q37" s="672"/>
      <c r="R37" s="33"/>
      <c r="S37" s="663" t="str">
        <f>S$11</f>
        <v>Condição INICIAL do CBH</v>
      </c>
      <c r="T37" s="665" t="str">
        <f>T$11</f>
        <v>CERTIFICAÇÃO pelo Conselho Estadual</v>
      </c>
      <c r="U37" s="666"/>
      <c r="V37" s="666"/>
      <c r="W37" s="666"/>
      <c r="X37" s="667"/>
      <c r="Z37" s="668" t="str">
        <f>Z11</f>
        <v>Condições de Exigibilidade e Critérios de Aferição</v>
      </c>
    </row>
    <row r="38" spans="1:42" ht="35.1" customHeight="1" thickBot="1" x14ac:dyDescent="0.3">
      <c r="A38" s="28"/>
      <c r="B38" s="673" t="s">
        <v>18</v>
      </c>
      <c r="C38" s="673"/>
      <c r="D38" s="99" t="str">
        <f>D12</f>
        <v>Descrição da Meta</v>
      </c>
      <c r="E38" s="61" t="s">
        <v>62</v>
      </c>
      <c r="F38" s="61" t="str">
        <f>F12</f>
        <v>N1i</v>
      </c>
      <c r="G38" s="61" t="str">
        <f>G12</f>
        <v>N2i</v>
      </c>
      <c r="H38" s="61" t="str">
        <f>H12</f>
        <v>N3i</v>
      </c>
      <c r="I38" s="61" t="str">
        <f>I12</f>
        <v>N4i</v>
      </c>
      <c r="J38" s="61" t="str">
        <f>J12</f>
        <v>N5i</v>
      </c>
      <c r="K38" s="25"/>
      <c r="L38" s="385" t="str">
        <f t="shared" ref="L38:Q38" si="7">L$12</f>
        <v>Inicial</v>
      </c>
      <c r="M38" s="385">
        <f t="shared" si="7"/>
        <v>2019</v>
      </c>
      <c r="N38" s="385">
        <f t="shared" si="7"/>
        <v>2020</v>
      </c>
      <c r="O38" s="385">
        <f t="shared" si="7"/>
        <v>2021</v>
      </c>
      <c r="P38" s="385">
        <f t="shared" si="7"/>
        <v>2022</v>
      </c>
      <c r="Q38" s="385">
        <f t="shared" si="7"/>
        <v>2023</v>
      </c>
      <c r="R38" s="25"/>
      <c r="S38" s="664"/>
      <c r="T38" s="386">
        <f>T$12</f>
        <v>2019</v>
      </c>
      <c r="U38" s="386">
        <f>U$12</f>
        <v>2020</v>
      </c>
      <c r="V38" s="386">
        <f>V$12</f>
        <v>2021</v>
      </c>
      <c r="W38" s="386">
        <f>W$12</f>
        <v>2022</v>
      </c>
      <c r="X38" s="386">
        <f>X$12</f>
        <v>2023</v>
      </c>
      <c r="Z38" s="669"/>
    </row>
    <row r="39" spans="1:42" ht="54.75" customHeight="1" x14ac:dyDescent="0.35">
      <c r="A39" s="28">
        <v>13</v>
      </c>
      <c r="B39" s="69" t="str">
        <f>Componentes!B38</f>
        <v>III.1</v>
      </c>
      <c r="C39" s="70" t="str">
        <f>Componentes!C38</f>
        <v>Sitio Eletronico ou Fan Page em rede social</v>
      </c>
      <c r="D39" s="70" t="str">
        <f>Componentes!D38</f>
        <v>Manutenção e atualização de sitio eletronico, ou página pública em rede social, como instrumento de divulgação da atuação do Comitê</v>
      </c>
      <c r="E39" s="380" t="str">
        <f>Componentes!F38</f>
        <v>EE e/ou Comitê (informar)</v>
      </c>
      <c r="F39" s="64" t="str">
        <f>IF(Componentes!G38&lt;&gt;"",Componentes!G38,"")</f>
        <v/>
      </c>
      <c r="G39" s="64" t="str">
        <f>IF(Componentes!H38&lt;&gt;"",Componentes!H38,"")</f>
        <v>O</v>
      </c>
      <c r="H39" s="64" t="str">
        <f>IF(Componentes!I38&lt;&gt;"",Componentes!I38,"")</f>
        <v>O</v>
      </c>
      <c r="I39" s="64" t="str">
        <f>IF(Componentes!J38&lt;&gt;"",Componentes!J38,"")</f>
        <v>O</v>
      </c>
      <c r="J39" s="64" t="str">
        <f>IF(AND($E$8&gt;2,Componentes!K38&lt;&gt;""),Componentes!K38,"")</f>
        <v>O</v>
      </c>
      <c r="K39" s="9"/>
      <c r="L39" s="34" t="str">
        <f>IF(Componentes!L38="","",IF($E$8&gt;=VALUE(RIGHT(Componentes!L38,1)),"X",""))</f>
        <v/>
      </c>
      <c r="M39" s="34" t="str">
        <f>IF(Componentes!M38="","",IF($E$8&gt;=VALUE(RIGHT(Componentes!M38,1)),"X",""))</f>
        <v>X</v>
      </c>
      <c r="N39" s="34" t="str">
        <f>IF(Componentes!N38="","",IF($E$8&gt;=VALUE(RIGHT(Componentes!N38,1)),"X",""))</f>
        <v>X</v>
      </c>
      <c r="O39" s="34" t="str">
        <f>IF(Componentes!O38="","",IF($E$8&gt;=VALUE(RIGHT(Componentes!O38,1)),"X",""))</f>
        <v>X</v>
      </c>
      <c r="P39" s="34" t="str">
        <f>IF(Componentes!P38="","",IF($E$8&gt;=VALUE(RIGHT(Componentes!P38,1)),"X",""))</f>
        <v>X</v>
      </c>
      <c r="Q39" s="34" t="str">
        <f>IF(Componentes!Q38="","",IF($E$8&gt;=VALUE(RIGHT(Componentes!Q38,1)),"X",""))</f>
        <v>X</v>
      </c>
      <c r="R39" s="9"/>
      <c r="S39" s="384" t="s">
        <v>379</v>
      </c>
      <c r="T39" s="34"/>
      <c r="U39" s="34"/>
      <c r="V39" s="34"/>
      <c r="W39" s="34"/>
      <c r="X39" s="34"/>
      <c r="Z39" s="105" t="str">
        <f>Componentes!R38</f>
        <v>obrigatória / aferida em todos os ciclos (a partir do Ano 2, para Comitê de condiçao inicial "N1") / admite cumprimento parcial ( indicar % de atendimento)</v>
      </c>
      <c r="AL39" s="136" t="str">
        <f t="shared" ref="AL39:AP41" si="8">IF(AND($S39="",F39="O"),1,IF(F39="","","ok"))</f>
        <v/>
      </c>
      <c r="AM39" s="127" t="str">
        <f t="shared" si="8"/>
        <v>ok</v>
      </c>
      <c r="AN39" s="127" t="str">
        <f t="shared" si="8"/>
        <v>ok</v>
      </c>
      <c r="AO39" s="127" t="str">
        <f t="shared" si="8"/>
        <v>ok</v>
      </c>
      <c r="AP39" s="128" t="str">
        <f t="shared" si="8"/>
        <v>ok</v>
      </c>
    </row>
    <row r="40" spans="1:42" ht="62.25" customHeight="1" x14ac:dyDescent="0.35">
      <c r="A40" s="28">
        <v>14</v>
      </c>
      <c r="B40" s="69" t="str">
        <f>Componentes!B39</f>
        <v>III.2</v>
      </c>
      <c r="C40" s="70" t="str">
        <f>Componentes!C39</f>
        <v>Plano de Comunicação (aprovação/revisão)</v>
      </c>
      <c r="D40" s="65" t="str">
        <f>Componentes!D39</f>
        <v>Plano de Comunicação, elaborado para o Comitê de acordo com as suas necessidades e peculiaridades, aprovado e vigente. (o Plano de Comunicação deverá ser revisado ou validado a cada ciclo)</v>
      </c>
      <c r="E40" s="377" t="str">
        <f>Componentes!F39</f>
        <v>EE e/ou Comitê (informar)</v>
      </c>
      <c r="F40" s="64" t="str">
        <f>IF(Componentes!G39&lt;&gt;"",Componentes!G39,"")</f>
        <v/>
      </c>
      <c r="G40" s="64" t="str">
        <f>IF(Componentes!H39&lt;&gt;"",Componentes!H39,"")</f>
        <v/>
      </c>
      <c r="H40" s="64" t="str">
        <f>IF(Componentes!I39&lt;&gt;"",Componentes!I39,"")</f>
        <v>O</v>
      </c>
      <c r="I40" s="64" t="str">
        <f>IF(Componentes!J39&lt;&gt;"",Componentes!J39,"")</f>
        <v>O</v>
      </c>
      <c r="J40" s="64" t="str">
        <f>IF(AND($E$8&gt;2,Componentes!K39&lt;&gt;""),Componentes!K39,"")</f>
        <v>O</v>
      </c>
      <c r="K40" s="9"/>
      <c r="L40" s="34" t="str">
        <f>IF(Componentes!L39="","",IF($E$8&gt;=VALUE(RIGHT(Componentes!L39,1)),"X",""))</f>
        <v/>
      </c>
      <c r="M40" s="34" t="str">
        <f>IF(Componentes!M39="","",IF($E$8&gt;=VALUE(RIGHT(Componentes!M39,1)),"X",""))</f>
        <v/>
      </c>
      <c r="N40" s="34" t="str">
        <f>IF(Componentes!N39="","",IF($E$8&gt;=VALUE(RIGHT(Componentes!N39,1)),"X",""))</f>
        <v>X</v>
      </c>
      <c r="O40" s="34" t="str">
        <f>IF(Componentes!O39="","",IF($E$8&gt;=VALUE(RIGHT(Componentes!O39,1)),"X",""))</f>
        <v>X</v>
      </c>
      <c r="P40" s="34" t="str">
        <f>IF(Componentes!P39="","",IF($E$8&gt;=VALUE(RIGHT(Componentes!P39,1)),"X",""))</f>
        <v>X</v>
      </c>
      <c r="Q40" s="34" t="str">
        <f>IF(Componentes!Q39="","",IF($E$8&gt;=VALUE(RIGHT(Componentes!Q39,1)),"X",""))</f>
        <v>X</v>
      </c>
      <c r="R40" s="9"/>
      <c r="S40" s="384" t="s">
        <v>379</v>
      </c>
      <c r="T40" s="34"/>
      <c r="U40" s="34"/>
      <c r="V40" s="34"/>
      <c r="W40" s="34"/>
      <c r="X40" s="34"/>
      <c r="Z40" s="106" t="str">
        <f>Componentes!R39</f>
        <v>obrigatória / aferida anualmente a partir do Ano 2 (a partir do Ano 3, para Comitê de condiçao inicial "N1")</v>
      </c>
      <c r="AL40" s="137" t="str">
        <f t="shared" si="8"/>
        <v/>
      </c>
      <c r="AM40" s="130" t="str">
        <f t="shared" si="8"/>
        <v/>
      </c>
      <c r="AN40" s="130" t="str">
        <f t="shared" si="8"/>
        <v>ok</v>
      </c>
      <c r="AO40" s="130" t="str">
        <f t="shared" si="8"/>
        <v>ok</v>
      </c>
      <c r="AP40" s="131" t="str">
        <f t="shared" si="8"/>
        <v>ok</v>
      </c>
    </row>
    <row r="41" spans="1:42" ht="42.95" customHeight="1" thickBot="1" x14ac:dyDescent="0.4">
      <c r="A41" s="28">
        <v>15</v>
      </c>
      <c r="B41" s="69" t="str">
        <f>Componentes!B40</f>
        <v>III.3</v>
      </c>
      <c r="C41" s="65" t="str">
        <f>Componentes!C40</f>
        <v>Implementação do Plano de Comunicação</v>
      </c>
      <c r="D41" s="65" t="str">
        <f>Componentes!D40</f>
        <v>Ações previstas no Plano de Comunicação encontram-se em implementação conforme cronograma (indicar % de atendimento)</v>
      </c>
      <c r="E41" s="377" t="str">
        <f>Componentes!F40</f>
        <v>EE e/ou Comitê (informar)</v>
      </c>
      <c r="F41" s="64" t="str">
        <f>IF(Componentes!G40&lt;&gt;"",Componentes!G40,"")</f>
        <v/>
      </c>
      <c r="G41" s="64" t="str">
        <f>IF(Componentes!H40&lt;&gt;"",Componentes!H40,"")</f>
        <v/>
      </c>
      <c r="H41" s="64" t="str">
        <f>IF(Componentes!I40&lt;&gt;"",Componentes!I40,"")</f>
        <v>O</v>
      </c>
      <c r="I41" s="64" t="str">
        <f>IF(Componentes!J40&lt;&gt;"",Componentes!J40,"")</f>
        <v>O</v>
      </c>
      <c r="J41" s="64" t="str">
        <f>IF(AND($E$8&gt;2,Componentes!K40&lt;&gt;""),Componentes!K40,"")</f>
        <v>O</v>
      </c>
      <c r="K41" s="9"/>
      <c r="L41" s="34" t="str">
        <f>IF(Componentes!L40="","",IF($E$8&gt;=VALUE(RIGHT(Componentes!L40,1)),"X",""))</f>
        <v/>
      </c>
      <c r="M41" s="34" t="str">
        <f>IF(Componentes!M40="","",IF($E$8&gt;=VALUE(RIGHT(Componentes!M40,1)),"X",""))</f>
        <v/>
      </c>
      <c r="N41" s="34" t="str">
        <f>IF(Componentes!N40="","",IF($E$8&gt;=VALUE(RIGHT(Componentes!N40,1)),"X",""))</f>
        <v>X</v>
      </c>
      <c r="O41" s="34" t="str">
        <f>IF(Componentes!O40="","",IF($E$8&gt;=VALUE(RIGHT(Componentes!O40,1)),"X",""))</f>
        <v>X</v>
      </c>
      <c r="P41" s="34" t="str">
        <f>IF(Componentes!P40="","",IF($E$8&gt;=VALUE(RIGHT(Componentes!P40,1)),"X",""))</f>
        <v>X</v>
      </c>
      <c r="Q41" s="34" t="str">
        <f>IF(Componentes!Q40="","",IF($E$8&gt;=VALUE(RIGHT(Componentes!Q40,1)),"X",""))</f>
        <v>X</v>
      </c>
      <c r="R41" s="9"/>
      <c r="S41" s="384" t="s">
        <v>380</v>
      </c>
      <c r="T41" s="34"/>
      <c r="U41" s="34"/>
      <c r="V41" s="34"/>
      <c r="W41" s="34"/>
      <c r="X41" s="34"/>
      <c r="Z41" s="107" t="str">
        <f>Componentes!R40</f>
        <v>obrigatória / aferida anualmente a partir do Ano 2 (a partir do Ano 3, para Comitê de condiçao inicial "N1" ou "N2")</v>
      </c>
      <c r="AL41" s="138" t="str">
        <f t="shared" si="8"/>
        <v/>
      </c>
      <c r="AM41" s="133" t="str">
        <f t="shared" si="8"/>
        <v/>
      </c>
      <c r="AN41" s="133" t="str">
        <f t="shared" si="8"/>
        <v>ok</v>
      </c>
      <c r="AO41" s="133" t="str">
        <f t="shared" si="8"/>
        <v>ok</v>
      </c>
      <c r="AP41" s="134" t="str">
        <f t="shared" si="8"/>
        <v>ok</v>
      </c>
    </row>
    <row r="42" spans="1:42" s="59" customFormat="1" ht="9.9499999999999993" customHeight="1" x14ac:dyDescent="0.35">
      <c r="A42" s="108"/>
      <c r="L42" s="111"/>
      <c r="M42" s="111"/>
      <c r="N42" s="111"/>
      <c r="O42" s="111"/>
      <c r="P42" s="111"/>
      <c r="Q42" s="111"/>
      <c r="S42" s="110"/>
      <c r="T42" s="110"/>
      <c r="U42" s="110"/>
      <c r="V42" s="110"/>
      <c r="W42" s="110"/>
      <c r="X42" s="110"/>
      <c r="Z42" s="109"/>
      <c r="AL42" s="13"/>
      <c r="AM42" s="29"/>
      <c r="AN42" s="29"/>
      <c r="AO42" s="29"/>
      <c r="AP42" s="29"/>
    </row>
    <row r="43" spans="1:42" s="59" customFormat="1" ht="9.9499999999999993" customHeight="1" x14ac:dyDescent="0.35">
      <c r="A43" s="108"/>
      <c r="L43" s="111"/>
      <c r="M43" s="111"/>
      <c r="N43" s="111"/>
      <c r="O43" s="111"/>
      <c r="P43" s="111"/>
      <c r="Q43" s="111"/>
      <c r="S43" s="110"/>
      <c r="T43" s="110"/>
      <c r="U43" s="110"/>
      <c r="V43" s="110"/>
      <c r="W43" s="110"/>
      <c r="X43" s="110"/>
      <c r="Z43" s="75"/>
      <c r="AL43" s="13"/>
      <c r="AM43" s="29"/>
      <c r="AN43" s="29"/>
      <c r="AO43" s="29"/>
      <c r="AP43" s="29"/>
    </row>
    <row r="44" spans="1:42" s="59" customFormat="1" ht="9.9499999999999993" customHeight="1" x14ac:dyDescent="0.35">
      <c r="A44" s="108"/>
      <c r="L44" s="111"/>
      <c r="M44" s="111"/>
      <c r="N44" s="111"/>
      <c r="O44" s="111"/>
      <c r="P44" s="111"/>
      <c r="Q44" s="111"/>
      <c r="S44" s="110"/>
      <c r="T44" s="110"/>
      <c r="U44" s="110"/>
      <c r="V44" s="110"/>
      <c r="W44" s="110"/>
      <c r="X44" s="110"/>
      <c r="Z44" s="75"/>
      <c r="AL44" s="13"/>
      <c r="AM44" s="29"/>
      <c r="AN44" s="29"/>
      <c r="AO44" s="29"/>
      <c r="AP44" s="29"/>
    </row>
    <row r="45" spans="1:42" s="59" customFormat="1" ht="9.9499999999999993" customHeight="1" x14ac:dyDescent="0.35">
      <c r="A45" s="108"/>
      <c r="L45" s="111"/>
      <c r="M45" s="111"/>
      <c r="N45" s="111"/>
      <c r="O45" s="111"/>
      <c r="P45" s="111"/>
      <c r="Q45" s="111"/>
      <c r="S45" s="110"/>
      <c r="T45" s="110"/>
      <c r="U45" s="110"/>
      <c r="V45" s="110"/>
      <c r="W45" s="110"/>
      <c r="X45" s="110"/>
      <c r="Z45" s="75"/>
      <c r="AL45" s="13"/>
      <c r="AM45" s="29"/>
      <c r="AN45" s="29"/>
      <c r="AO45" s="29"/>
      <c r="AP45" s="29"/>
    </row>
    <row r="46" spans="1:42" s="59" customFormat="1" ht="12" customHeight="1" thickBot="1" x14ac:dyDescent="0.4">
      <c r="A46" s="108"/>
      <c r="E46" s="376" t="s">
        <v>290</v>
      </c>
      <c r="L46" s="111"/>
      <c r="M46" s="111"/>
      <c r="N46" s="111"/>
      <c r="O46" s="111"/>
      <c r="P46" s="111"/>
      <c r="Q46" s="111"/>
      <c r="S46" s="110"/>
      <c r="T46" s="110"/>
      <c r="U46" s="110"/>
      <c r="V46" s="110"/>
      <c r="W46" s="110"/>
      <c r="X46" s="110"/>
      <c r="Z46" s="75"/>
      <c r="AL46" s="13"/>
      <c r="AM46" s="29"/>
      <c r="AN46" s="29"/>
      <c r="AO46" s="29"/>
      <c r="AP46" s="29"/>
    </row>
    <row r="47" spans="1:42" ht="35.1" customHeight="1" x14ac:dyDescent="0.25">
      <c r="A47" s="28"/>
      <c r="B47" s="674" t="str">
        <f>CONCATENATE("COMPONENTE IV: ",Componentes!C42)</f>
        <v>COMPONENTE IV: Cadastro Nacional de Instâncias Colegiadas do SINGREH - CINCO</v>
      </c>
      <c r="C47" s="674"/>
      <c r="D47" s="674"/>
      <c r="E47" s="594">
        <f>PesosInd!D31</f>
        <v>15</v>
      </c>
      <c r="F47" s="675" t="str">
        <f>$F$11</f>
        <v>Metas requeridas conforme Nível de Implementação</v>
      </c>
      <c r="G47" s="675"/>
      <c r="H47" s="675"/>
      <c r="I47" s="675"/>
      <c r="J47" s="675"/>
      <c r="K47" s="33"/>
      <c r="L47" s="670" t="str">
        <f>L$11</f>
        <v>PACTUAÇÃO: Metas a serem VERIFICADAS (alcançadas ou mantidas) em cada Ciclo</v>
      </c>
      <c r="M47" s="671"/>
      <c r="N47" s="671"/>
      <c r="O47" s="671"/>
      <c r="P47" s="671"/>
      <c r="Q47" s="672"/>
      <c r="R47" s="33"/>
      <c r="S47" s="663" t="str">
        <f>S$11</f>
        <v>Condição INICIAL do CBH</v>
      </c>
      <c r="T47" s="665" t="str">
        <f>T$11</f>
        <v>CERTIFICAÇÃO pelo Conselho Estadual</v>
      </c>
      <c r="U47" s="666"/>
      <c r="V47" s="666"/>
      <c r="W47" s="666"/>
      <c r="X47" s="667"/>
      <c r="Z47" s="668" t="str">
        <f>Z11</f>
        <v>Condições de Exigibilidade e Critérios de Aferição</v>
      </c>
    </row>
    <row r="48" spans="1:42" ht="35.1" customHeight="1" thickBot="1" x14ac:dyDescent="0.3">
      <c r="A48" s="28"/>
      <c r="B48" s="673" t="s">
        <v>18</v>
      </c>
      <c r="C48" s="673"/>
      <c r="D48" s="99" t="str">
        <f>D12</f>
        <v>Descrição da Meta</v>
      </c>
      <c r="E48" s="61" t="s">
        <v>62</v>
      </c>
      <c r="F48" s="61" t="str">
        <f>F12</f>
        <v>N1i</v>
      </c>
      <c r="G48" s="61" t="str">
        <f>G12</f>
        <v>N2i</v>
      </c>
      <c r="H48" s="61" t="str">
        <f>H12</f>
        <v>N3i</v>
      </c>
      <c r="I48" s="61" t="str">
        <f>I12</f>
        <v>N4i</v>
      </c>
      <c r="J48" s="61" t="str">
        <f>J12</f>
        <v>N5i</v>
      </c>
      <c r="K48" s="25"/>
      <c r="L48" s="385" t="str">
        <f t="shared" ref="L48:Q48" si="9">L$12</f>
        <v>Inicial</v>
      </c>
      <c r="M48" s="385">
        <f t="shared" si="9"/>
        <v>2019</v>
      </c>
      <c r="N48" s="385">
        <f t="shared" si="9"/>
        <v>2020</v>
      </c>
      <c r="O48" s="385">
        <f t="shared" si="9"/>
        <v>2021</v>
      </c>
      <c r="P48" s="385">
        <f t="shared" si="9"/>
        <v>2022</v>
      </c>
      <c r="Q48" s="385">
        <f t="shared" si="9"/>
        <v>2023</v>
      </c>
      <c r="R48" s="25"/>
      <c r="S48" s="664"/>
      <c r="T48" s="386">
        <f>T$12</f>
        <v>2019</v>
      </c>
      <c r="U48" s="386">
        <f>U$12</f>
        <v>2020</v>
      </c>
      <c r="V48" s="386">
        <f>V$12</f>
        <v>2021</v>
      </c>
      <c r="W48" s="386">
        <f>W$12</f>
        <v>2022</v>
      </c>
      <c r="X48" s="386">
        <f>X$12</f>
        <v>2023</v>
      </c>
      <c r="Z48" s="669"/>
    </row>
    <row r="49" spans="1:42" ht="77.25" customHeight="1" x14ac:dyDescent="0.35">
      <c r="A49" s="28">
        <v>16</v>
      </c>
      <c r="B49" s="69" t="str">
        <f>Componentes!B48</f>
        <v>IV.1</v>
      </c>
      <c r="C49" s="70" t="str">
        <f>Componentes!C48</f>
        <v>Conhecimento dos membros (entidades e representantes)</v>
      </c>
      <c r="D49" s="70" t="str">
        <f>Componentes!D48</f>
        <v>Manutenção de base de dados e informaçoes atualizada, contendo a composição do Comitê, entidades e membros, titulares e suplentes, mandatos, endereços, status de capacitaçao, dentre outras informaçoes, conforme padrão definido pela ANA</v>
      </c>
      <c r="E49" s="71" t="str">
        <f>Componentes!F48</f>
        <v>Comitê</v>
      </c>
      <c r="F49" s="64" t="str">
        <f>IF(Componentes!G48&lt;&gt;"",Componentes!G48,"")</f>
        <v/>
      </c>
      <c r="G49" s="64" t="str">
        <f>IF(Componentes!H48&lt;&gt;"",Componentes!H48,"")</f>
        <v>O</v>
      </c>
      <c r="H49" s="64" t="str">
        <f>IF(Componentes!I48&lt;&gt;"",Componentes!I48,"")</f>
        <v>O</v>
      </c>
      <c r="I49" s="64" t="str">
        <f>IF(Componentes!J48&lt;&gt;"",Componentes!J48,"")</f>
        <v>O</v>
      </c>
      <c r="J49" s="64" t="str">
        <f>IF(AND($E$8&gt;2,Componentes!K48&lt;&gt;""),Componentes!K48,"")</f>
        <v>O</v>
      </c>
      <c r="K49" s="9"/>
      <c r="L49" s="34" t="str">
        <f>IF(Componentes!L48="","",IF($E$8&gt;=VALUE(RIGHT(Componentes!L48,1)),"X",""))</f>
        <v/>
      </c>
      <c r="M49" s="34" t="str">
        <f>IF(Componentes!M48="","",IF($E$8&gt;=VALUE(RIGHT(Componentes!M48,1)),"X",""))</f>
        <v>X</v>
      </c>
      <c r="N49" s="34" t="str">
        <f>IF(Componentes!N48="","",IF($E$8&gt;=VALUE(RIGHT(Componentes!N48,1)),"X",""))</f>
        <v>X</v>
      </c>
      <c r="O49" s="34" t="str">
        <f>IF(Componentes!O48="","",IF($E$8&gt;=VALUE(RIGHT(Componentes!O48,1)),"X",""))</f>
        <v>X</v>
      </c>
      <c r="P49" s="34" t="str">
        <f>IF(Componentes!P48="","",IF($E$8&gt;=VALUE(RIGHT(Componentes!P48,1)),"X",""))</f>
        <v>X</v>
      </c>
      <c r="Q49" s="34" t="str">
        <f>IF(Componentes!Q48="","",IF($E$8&gt;=VALUE(RIGHT(Componentes!Q48,1)),"X",""))</f>
        <v>X</v>
      </c>
      <c r="R49" s="9"/>
      <c r="S49" s="384" t="s">
        <v>379</v>
      </c>
      <c r="T49" s="34"/>
      <c r="U49" s="34"/>
      <c r="V49" s="34"/>
      <c r="W49" s="34"/>
      <c r="X49" s="34"/>
      <c r="Z49" s="105" t="str">
        <f>Componentes!R48</f>
        <v>obrigatória / aferida em todos os ciclos (a partir do Ano 2, para Comitê de condiçao inicial "N1")</v>
      </c>
      <c r="AL49" s="136" t="str">
        <f t="shared" ref="AL49:AP51" si="10">IF(AND($S49="",F49="O"),1,IF(F49="","","ok"))</f>
        <v/>
      </c>
      <c r="AM49" s="127" t="str">
        <f t="shared" si="10"/>
        <v>ok</v>
      </c>
      <c r="AN49" s="127" t="str">
        <f t="shared" si="10"/>
        <v>ok</v>
      </c>
      <c r="AO49" s="127" t="str">
        <f t="shared" si="10"/>
        <v>ok</v>
      </c>
      <c r="AP49" s="128" t="str">
        <f t="shared" si="10"/>
        <v>ok</v>
      </c>
    </row>
    <row r="50" spans="1:42" ht="61.7" customHeight="1" x14ac:dyDescent="0.35">
      <c r="A50" s="28">
        <v>17</v>
      </c>
      <c r="B50" s="69" t="str">
        <f>Componentes!B49</f>
        <v>IV.2</v>
      </c>
      <c r="C50" s="70" t="str">
        <f>Componentes!C49</f>
        <v>Conhecimento da Atuação</v>
      </c>
      <c r="D50" s="70" t="str">
        <f>Componentes!D49</f>
        <v>Manutenção de base de dados e informações atualizada, contendo o registro da atuação do Comitê (convocatórias, atas, resoluções, moções, relatórios de atividades), conforme padrão definido pela ANA</v>
      </c>
      <c r="E50" s="71" t="str">
        <f>Componentes!F49</f>
        <v>Comitê</v>
      </c>
      <c r="F50" s="64" t="str">
        <f>IF(Componentes!G49&lt;&gt;"",Componentes!G49,"")</f>
        <v/>
      </c>
      <c r="G50" s="64" t="str">
        <f>IF(Componentes!H49&lt;&gt;"",Componentes!H49,"")</f>
        <v/>
      </c>
      <c r="H50" s="64" t="str">
        <f>IF(Componentes!I49&lt;&gt;"",Componentes!I49,"")</f>
        <v>O</v>
      </c>
      <c r="I50" s="64" t="str">
        <f>IF(Componentes!J49&lt;&gt;"",Componentes!J49,"")</f>
        <v>O</v>
      </c>
      <c r="J50" s="64" t="str">
        <f>IF(AND($E$8&gt;2,Componentes!K49&lt;&gt;""),Componentes!K49,"")</f>
        <v>O</v>
      </c>
      <c r="K50" s="9"/>
      <c r="L50" s="34" t="str">
        <f>IF(Componentes!L49="","",IF($E$8&gt;=VALUE(RIGHT(Componentes!L49,1)),"X",""))</f>
        <v/>
      </c>
      <c r="M50" s="34" t="str">
        <f>IF(Componentes!M49="","",IF($E$8&gt;=VALUE(RIGHT(Componentes!M49,1)),"X",""))</f>
        <v>X</v>
      </c>
      <c r="N50" s="34" t="str">
        <f>IF(Componentes!N49="","",IF($E$8&gt;=VALUE(RIGHT(Componentes!N49,1)),"X",""))</f>
        <v>X</v>
      </c>
      <c r="O50" s="34" t="str">
        <f>IF(Componentes!O49="","",IF($E$8&gt;=VALUE(RIGHT(Componentes!O49,1)),"X",""))</f>
        <v>X</v>
      </c>
      <c r="P50" s="34" t="str">
        <f>IF(Componentes!P49="","",IF($E$8&gt;=VALUE(RIGHT(Componentes!P49,1)),"X",""))</f>
        <v>X</v>
      </c>
      <c r="Q50" s="34" t="str">
        <f>IF(Componentes!Q49="","",IF($E$8&gt;=VALUE(RIGHT(Componentes!Q49,1)),"X",""))</f>
        <v>X</v>
      </c>
      <c r="R50" s="9"/>
      <c r="S50" s="384" t="s">
        <v>379</v>
      </c>
      <c r="T50" s="34"/>
      <c r="U50" s="34"/>
      <c r="V50" s="34"/>
      <c r="W50" s="34"/>
      <c r="X50" s="34"/>
      <c r="Z50" s="106" t="str">
        <f>Componentes!R49</f>
        <v>obrigatória / aferida em todos os ciclos (a partir do Ano 2, para Comitê de condiçao inicial "N1")</v>
      </c>
      <c r="AL50" s="137" t="str">
        <f t="shared" si="10"/>
        <v/>
      </c>
      <c r="AM50" s="130" t="str">
        <f t="shared" si="10"/>
        <v/>
      </c>
      <c r="AN50" s="130" t="str">
        <f t="shared" si="10"/>
        <v>ok</v>
      </c>
      <c r="AO50" s="130" t="str">
        <f t="shared" si="10"/>
        <v>ok</v>
      </c>
      <c r="AP50" s="131" t="str">
        <f t="shared" si="10"/>
        <v>ok</v>
      </c>
    </row>
    <row r="51" spans="1:42" ht="78" customHeight="1" thickBot="1" x14ac:dyDescent="0.4">
      <c r="A51" s="28">
        <v>18</v>
      </c>
      <c r="B51" s="69" t="str">
        <f>Componentes!B50</f>
        <v>IV.3</v>
      </c>
      <c r="C51" s="70" t="str">
        <f>Componentes!C50</f>
        <v>Conhecimento dos Instrumentos</v>
      </c>
      <c r="D51" s="70" t="str">
        <f>Componentes!D50</f>
        <v>Manutençao da base de conhecimento atualizada, considerando o status da implementação e ao menos os conteúdos afetos aos intrumentos de gestão sob governabilidade do Comitê (Plano, Enquadramento, Cobrança)</v>
      </c>
      <c r="E51" s="71" t="str">
        <f>Componentes!F50</f>
        <v>Comitê</v>
      </c>
      <c r="F51" s="64" t="str">
        <f>IF(Componentes!G50&lt;&gt;"",Componentes!G50,"")</f>
        <v/>
      </c>
      <c r="G51" s="64" t="str">
        <f>IF(Componentes!H50&lt;&gt;"",Componentes!H50,"")</f>
        <v/>
      </c>
      <c r="H51" s="64" t="str">
        <f>IF(Componentes!I50&lt;&gt;"",Componentes!I50,"")</f>
        <v>O</v>
      </c>
      <c r="I51" s="64" t="str">
        <f>IF(Componentes!J50&lt;&gt;"",Componentes!J50,"")</f>
        <v>O</v>
      </c>
      <c r="J51" s="64" t="str">
        <f>IF(AND($E$8&gt;2,Componentes!K50&lt;&gt;""),Componentes!K50,"")</f>
        <v>O</v>
      </c>
      <c r="K51" s="9"/>
      <c r="L51" s="34" t="str">
        <f>IF(Componentes!L50="","",IF($E$8&gt;=VALUE(RIGHT(Componentes!L50,1)),"X",""))</f>
        <v/>
      </c>
      <c r="M51" s="34" t="str">
        <f>IF(Componentes!M50="","",IF($E$8&gt;=VALUE(RIGHT(Componentes!M50,1)),"X",""))</f>
        <v>X</v>
      </c>
      <c r="N51" s="34" t="str">
        <f>IF(Componentes!N50="","",IF($E$8&gt;=VALUE(RIGHT(Componentes!N50,1)),"X",""))</f>
        <v>X</v>
      </c>
      <c r="O51" s="34" t="str">
        <f>IF(Componentes!O50="","",IF($E$8&gt;=VALUE(RIGHT(Componentes!O50,1)),"X",""))</f>
        <v>X</v>
      </c>
      <c r="P51" s="34" t="str">
        <f>IF(Componentes!P50="","",IF($E$8&gt;=VALUE(RIGHT(Componentes!P50,1)),"X",""))</f>
        <v>X</v>
      </c>
      <c r="Q51" s="34" t="str">
        <f>IF(Componentes!Q50="","",IF($E$8&gt;=VALUE(RIGHT(Componentes!Q50,1)),"X",""))</f>
        <v>X</v>
      </c>
      <c r="R51" s="9"/>
      <c r="S51" s="384" t="s">
        <v>379</v>
      </c>
      <c r="T51" s="34"/>
      <c r="U51" s="34"/>
      <c r="V51" s="34"/>
      <c r="W51" s="34"/>
      <c r="X51" s="34"/>
      <c r="Z51" s="107" t="str">
        <f>Componentes!R50</f>
        <v>obrigatória / aferida em todos os ciclos (a partir do Ano 2, para Comitê de condiçao inicial "N1" ou "N2"</v>
      </c>
      <c r="AL51" s="138" t="str">
        <f t="shared" si="10"/>
        <v/>
      </c>
      <c r="AM51" s="133" t="str">
        <f t="shared" si="10"/>
        <v/>
      </c>
      <c r="AN51" s="133" t="str">
        <f t="shared" si="10"/>
        <v>ok</v>
      </c>
      <c r="AO51" s="133" t="str">
        <f t="shared" si="10"/>
        <v>ok</v>
      </c>
      <c r="AP51" s="134" t="str">
        <f t="shared" si="10"/>
        <v>ok</v>
      </c>
    </row>
    <row r="52" spans="1:42" s="112" customFormat="1" ht="9.9499999999999993" customHeight="1" x14ac:dyDescent="0.35">
      <c r="A52" s="108"/>
      <c r="L52" s="114"/>
      <c r="M52" s="114"/>
      <c r="N52" s="114"/>
      <c r="O52" s="114"/>
      <c r="P52" s="114"/>
      <c r="Q52" s="114"/>
      <c r="S52" s="113"/>
      <c r="T52" s="113"/>
      <c r="U52" s="113"/>
      <c r="V52" s="113"/>
      <c r="W52" s="113"/>
      <c r="X52" s="113"/>
      <c r="Z52" s="109"/>
      <c r="AL52" s="13"/>
      <c r="AM52" s="29"/>
      <c r="AN52" s="29"/>
      <c r="AO52" s="29"/>
      <c r="AP52" s="29"/>
    </row>
    <row r="53" spans="1:42" s="112" customFormat="1" ht="9.9499999999999993" customHeight="1" x14ac:dyDescent="0.35">
      <c r="A53" s="108"/>
      <c r="L53" s="114"/>
      <c r="M53" s="114"/>
      <c r="N53" s="114"/>
      <c r="O53" s="114"/>
      <c r="P53" s="114"/>
      <c r="Q53" s="114"/>
      <c r="S53" s="113"/>
      <c r="T53" s="113"/>
      <c r="U53" s="113"/>
      <c r="V53" s="113"/>
      <c r="W53" s="113"/>
      <c r="X53" s="113"/>
      <c r="Z53" s="75"/>
      <c r="AL53" s="13"/>
      <c r="AM53" s="29"/>
      <c r="AN53" s="29"/>
      <c r="AO53" s="29"/>
      <c r="AP53" s="29"/>
    </row>
    <row r="54" spans="1:42" s="112" customFormat="1" ht="9.9499999999999993" customHeight="1" x14ac:dyDescent="0.35">
      <c r="A54" s="108"/>
      <c r="L54" s="114"/>
      <c r="M54" s="114"/>
      <c r="N54" s="114"/>
      <c r="O54" s="114"/>
      <c r="P54" s="114"/>
      <c r="Q54" s="114"/>
      <c r="S54" s="113"/>
      <c r="T54" s="113"/>
      <c r="U54" s="113"/>
      <c r="V54" s="113"/>
      <c r="W54" s="113"/>
      <c r="X54" s="113"/>
      <c r="Z54" s="75"/>
      <c r="AL54" s="13"/>
      <c r="AM54" s="29"/>
      <c r="AN54" s="29"/>
      <c r="AO54" s="29"/>
      <c r="AP54" s="29"/>
    </row>
    <row r="55" spans="1:42" s="112" customFormat="1" ht="9.9499999999999993" customHeight="1" x14ac:dyDescent="0.25">
      <c r="A55" s="108"/>
      <c r="L55" s="114"/>
      <c r="M55" s="114"/>
      <c r="N55" s="114"/>
      <c r="O55" s="114"/>
      <c r="P55" s="114"/>
      <c r="Q55" s="114"/>
      <c r="S55" s="113"/>
      <c r="T55" s="113"/>
      <c r="U55" s="113"/>
      <c r="V55" s="113"/>
      <c r="W55" s="113"/>
      <c r="X55" s="113"/>
      <c r="Z55" s="75"/>
      <c r="AL55" s="13"/>
      <c r="AM55" s="29"/>
      <c r="AN55" s="29"/>
      <c r="AO55" s="29"/>
      <c r="AP55" s="29"/>
    </row>
    <row r="56" spans="1:42" s="112" customFormat="1" ht="12" customHeight="1" thickBot="1" x14ac:dyDescent="0.3">
      <c r="A56" s="108"/>
      <c r="E56" s="376" t="s">
        <v>290</v>
      </c>
      <c r="L56" s="114"/>
      <c r="M56" s="114"/>
      <c r="N56" s="114"/>
      <c r="O56" s="114"/>
      <c r="P56" s="114"/>
      <c r="Q56" s="114"/>
      <c r="S56" s="113"/>
      <c r="T56" s="113"/>
      <c r="U56" s="113"/>
      <c r="V56" s="113"/>
      <c r="W56" s="113"/>
      <c r="X56" s="113"/>
      <c r="Z56" s="75"/>
      <c r="AL56" s="13"/>
      <c r="AM56" s="29"/>
      <c r="AN56" s="29"/>
      <c r="AO56" s="29"/>
      <c r="AP56" s="29"/>
    </row>
    <row r="57" spans="1:42" ht="35.1" customHeight="1" x14ac:dyDescent="0.25">
      <c r="A57" s="28"/>
      <c r="B57" s="674" t="str">
        <f>CONCATENATE("COMPONENTE V: ",Componentes!C51)</f>
        <v>COMPONENTE V: Instrumentos</v>
      </c>
      <c r="C57" s="674"/>
      <c r="D57" s="674"/>
      <c r="E57" s="594">
        <f>PesosInd!D36</f>
        <v>25</v>
      </c>
      <c r="F57" s="675" t="str">
        <f>$F$11</f>
        <v>Metas requeridas conforme Nível de Implementação</v>
      </c>
      <c r="G57" s="675"/>
      <c r="H57" s="675"/>
      <c r="I57" s="675"/>
      <c r="J57" s="675"/>
      <c r="K57" s="33"/>
      <c r="L57" s="670" t="str">
        <f>L$11</f>
        <v>PACTUAÇÃO: Metas a serem VERIFICADAS (alcançadas ou mantidas) em cada Ciclo</v>
      </c>
      <c r="M57" s="671"/>
      <c r="N57" s="671"/>
      <c r="O57" s="671"/>
      <c r="P57" s="671"/>
      <c r="Q57" s="672"/>
      <c r="R57" s="33"/>
      <c r="S57" s="663" t="str">
        <f>S$11</f>
        <v>Condição INICIAL do CBH</v>
      </c>
      <c r="T57" s="665" t="str">
        <f>T$11</f>
        <v>CERTIFICAÇÃO pelo Conselho Estadual</v>
      </c>
      <c r="U57" s="666"/>
      <c r="V57" s="666"/>
      <c r="W57" s="666"/>
      <c r="X57" s="667"/>
      <c r="Z57" s="668" t="str">
        <f>Z11</f>
        <v>Condições de Exigibilidade e Critérios de Aferição</v>
      </c>
    </row>
    <row r="58" spans="1:42" ht="35.1" customHeight="1" thickBot="1" x14ac:dyDescent="0.3">
      <c r="A58" s="28"/>
      <c r="B58" s="673" t="s">
        <v>18</v>
      </c>
      <c r="C58" s="673"/>
      <c r="D58" s="99" t="str">
        <f>D12</f>
        <v>Descrição da Meta</v>
      </c>
      <c r="E58" s="61" t="s">
        <v>62</v>
      </c>
      <c r="F58" s="61" t="str">
        <f>F12</f>
        <v>N1i</v>
      </c>
      <c r="G58" s="61" t="str">
        <f>G12</f>
        <v>N2i</v>
      </c>
      <c r="H58" s="61" t="str">
        <f>H12</f>
        <v>N3i</v>
      </c>
      <c r="I58" s="61" t="str">
        <f>I12</f>
        <v>N4i</v>
      </c>
      <c r="J58" s="61" t="str">
        <f>J12</f>
        <v>N5i</v>
      </c>
      <c r="K58" s="25"/>
      <c r="L58" s="385" t="str">
        <f t="shared" ref="L58:Q58" si="11">L$12</f>
        <v>Inicial</v>
      </c>
      <c r="M58" s="385">
        <f t="shared" si="11"/>
        <v>2019</v>
      </c>
      <c r="N58" s="385">
        <f t="shared" si="11"/>
        <v>2020</v>
      </c>
      <c r="O58" s="385">
        <f t="shared" si="11"/>
        <v>2021</v>
      </c>
      <c r="P58" s="385">
        <f t="shared" si="11"/>
        <v>2022</v>
      </c>
      <c r="Q58" s="385">
        <f t="shared" si="11"/>
        <v>2023</v>
      </c>
      <c r="R58" s="25"/>
      <c r="S58" s="664"/>
      <c r="T58" s="386">
        <f>T$12</f>
        <v>2019</v>
      </c>
      <c r="U58" s="386">
        <f>U$12</f>
        <v>2020</v>
      </c>
      <c r="V58" s="386">
        <f>V$12</f>
        <v>2021</v>
      </c>
      <c r="W58" s="386">
        <f>W$12</f>
        <v>2022</v>
      </c>
      <c r="X58" s="386">
        <f>X$12</f>
        <v>2023</v>
      </c>
      <c r="Z58" s="669"/>
    </row>
    <row r="59" spans="1:42" s="2" customFormat="1" ht="76.5" x14ac:dyDescent="0.25">
      <c r="A59" s="28">
        <v>19</v>
      </c>
      <c r="B59" s="62" t="str">
        <f>Componentes!B57</f>
        <v>V.1</v>
      </c>
      <c r="C59" s="65" t="str">
        <f>Componentes!C57</f>
        <v>TDR para Plano e Enquadramento</v>
      </c>
      <c r="D59" s="65" t="str">
        <f>Componentes!D57</f>
        <v>Aprovação de TDR para elaboração de Plano e/ou Enquadramento</v>
      </c>
      <c r="E59" s="377" t="str">
        <f>Componentes!F57</f>
        <v>EE e/ou Comitê (informar)</v>
      </c>
      <c r="F59" s="64" t="str">
        <f>IF(Componentes!G57&lt;&gt;"",Componentes!G57,"")</f>
        <v/>
      </c>
      <c r="G59" s="64" t="str">
        <f>IF(Componentes!H57&lt;&gt;"",Componentes!H57,"")</f>
        <v/>
      </c>
      <c r="H59" s="64" t="str">
        <f>IF(Componentes!I57&lt;&gt;"",Componentes!I57,"")</f>
        <v>O</v>
      </c>
      <c r="I59" s="64" t="str">
        <f>IF(Componentes!J57&lt;&gt;"",Componentes!J57,"")</f>
        <v>O</v>
      </c>
      <c r="J59" s="64" t="str">
        <f>IF(AND($E$8&gt;2,Componentes!K57&lt;&gt;""),Componentes!K57,"")</f>
        <v>O</v>
      </c>
      <c r="K59" s="19"/>
      <c r="L59" s="141" t="s">
        <v>381</v>
      </c>
      <c r="M59" s="390" t="s">
        <v>381</v>
      </c>
      <c r="N59" s="390" t="s">
        <v>381</v>
      </c>
      <c r="O59" s="390" t="s">
        <v>381</v>
      </c>
      <c r="P59" s="390" t="s">
        <v>381</v>
      </c>
      <c r="Q59" s="390" t="s">
        <v>381</v>
      </c>
      <c r="R59" s="19"/>
      <c r="S59" s="384" t="s">
        <v>379</v>
      </c>
      <c r="T59" s="34"/>
      <c r="U59" s="34"/>
      <c r="V59" s="34"/>
      <c r="W59" s="34"/>
      <c r="X59" s="34"/>
      <c r="Z59" s="105" t="str">
        <f>Componentes!R57</f>
        <v xml:space="preserve">obrigatória para comitês sem Plano vigente  / aferição NO ciclo negociado e subsequentes (Negociado até Ano 3, para Comitê com nível inicial "N1"; Até Ano 2, para os demais. Negociável em qualquer ciclo, para planos com vigencia por expirar no horizonte do Programa). (TDR ja elaborado deverá ser comprovado conforme IV.3). </v>
      </c>
      <c r="AL59" s="136" t="str">
        <f t="shared" ref="AL59:AL68" si="12">IF(AND($S59="",F59="O"),1,IF(F59="","","ok"))</f>
        <v/>
      </c>
      <c r="AM59" s="127" t="str">
        <f t="shared" ref="AM59:AM68" si="13">IF(AND($S59="",G59="O"),1,IF(G59="","","ok"))</f>
        <v/>
      </c>
      <c r="AN59" s="127" t="str">
        <f t="shared" ref="AN59:AN68" si="14">IF(AND($S59="",H59="O"),1,IF(H59="","","ok"))</f>
        <v>ok</v>
      </c>
      <c r="AO59" s="127" t="str">
        <f t="shared" ref="AO59:AO68" si="15">IF(AND($S59="",I59="O"),1,IF(I59="","","ok"))</f>
        <v>ok</v>
      </c>
      <c r="AP59" s="128" t="str">
        <f t="shared" ref="AP59:AP68" si="16">IF(AND($S59="",J59="O"),1,IF(J59="","","ok"))</f>
        <v>ok</v>
      </c>
    </row>
    <row r="60" spans="1:42" s="2" customFormat="1" ht="54.95" customHeight="1" x14ac:dyDescent="0.25">
      <c r="A60" s="28">
        <v>20</v>
      </c>
      <c r="B60" s="62" t="str">
        <f>Componentes!B58</f>
        <v>V.2</v>
      </c>
      <c r="C60" s="65" t="str">
        <f>Componentes!C58</f>
        <v>Plano Aprovado</v>
      </c>
      <c r="D60" s="65" t="str">
        <f>Componentes!D58</f>
        <v>Plano de Recursos Hídricos da bacia hidrográfica aprovado pelo Comitê, em conformidade com os normativos estaduais pertinentes</v>
      </c>
      <c r="E60" s="377" t="str">
        <f>Componentes!F58</f>
        <v>EE e/ou Comitê (informar)</v>
      </c>
      <c r="F60" s="64" t="str">
        <f>IF(Componentes!G58&lt;&gt;"",Componentes!G58,"")</f>
        <v/>
      </c>
      <c r="G60" s="64" t="str">
        <f>IF(Componentes!H58&lt;&gt;"",Componentes!H58,"")</f>
        <v/>
      </c>
      <c r="H60" s="64" t="str">
        <f>IF(Componentes!I58&lt;&gt;"",Componentes!I58,"")</f>
        <v/>
      </c>
      <c r="I60" s="64" t="str">
        <f>IF(Componentes!J58&lt;&gt;"",Componentes!J58,"")</f>
        <v>O</v>
      </c>
      <c r="J60" s="64" t="str">
        <f>IF(AND($E$8&gt;2,Componentes!K58&lt;&gt;""),Componentes!K58,"")</f>
        <v>O</v>
      </c>
      <c r="K60" s="19"/>
      <c r="L60" s="141"/>
      <c r="M60" s="390"/>
      <c r="N60" s="390" t="s">
        <v>381</v>
      </c>
      <c r="O60" s="390" t="s">
        <v>381</v>
      </c>
      <c r="P60" s="390" t="s">
        <v>381</v>
      </c>
      <c r="Q60" s="390" t="s">
        <v>381</v>
      </c>
      <c r="R60" s="19"/>
      <c r="S60" s="384" t="s">
        <v>380</v>
      </c>
      <c r="T60" s="34"/>
      <c r="U60" s="34"/>
      <c r="V60" s="34"/>
      <c r="W60" s="34"/>
      <c r="X60" s="34"/>
      <c r="Z60" s="106" t="str">
        <f>Componentes!R58</f>
        <v xml:space="preserve">obrigatória para Comitê sem Plano vigente / aferição NO ciclo negociado e subsequentes (Até Ano 5, para Comitê com inicio "N1"; Até Ano 4, para os demais. (Plano vigente deverá ser comprovado conforme IV.3). </v>
      </c>
      <c r="AL60" s="137" t="str">
        <f t="shared" si="12"/>
        <v/>
      </c>
      <c r="AM60" s="130" t="str">
        <f t="shared" si="13"/>
        <v/>
      </c>
      <c r="AN60" s="130" t="str">
        <f t="shared" si="14"/>
        <v/>
      </c>
      <c r="AO60" s="130" t="str">
        <f t="shared" si="15"/>
        <v>ok</v>
      </c>
      <c r="AP60" s="131" t="str">
        <f t="shared" si="16"/>
        <v>ok</v>
      </c>
    </row>
    <row r="61" spans="1:42" s="2" customFormat="1" ht="63.75" x14ac:dyDescent="0.25">
      <c r="A61" s="28">
        <v>21</v>
      </c>
      <c r="B61" s="62" t="str">
        <f>Componentes!B59</f>
        <v>V.3</v>
      </c>
      <c r="C61" s="65" t="str">
        <f>Componentes!C59</f>
        <v>Enquadramento Aprovado</v>
      </c>
      <c r="D61" s="65" t="str">
        <f>Componentes!D59</f>
        <v>Proposta de Enquadramento dos corpos d'água aprovada pelo Comitê, incluindo plano de efetivação, em conformidade com os normativos estaduais pertinentes.</v>
      </c>
      <c r="E61" s="377" t="str">
        <f>Componentes!F59</f>
        <v>EE e/ou Comitê (informar)</v>
      </c>
      <c r="F61" s="64" t="str">
        <f>IF(Componentes!G59&lt;&gt;"",Componentes!G59,"")</f>
        <v/>
      </c>
      <c r="G61" s="64" t="str">
        <f>IF(Componentes!H59&lt;&gt;"",Componentes!H59,"")</f>
        <v/>
      </c>
      <c r="H61" s="64" t="str">
        <f>IF(Componentes!I59&lt;&gt;"",Componentes!I59,"")</f>
        <v/>
      </c>
      <c r="I61" s="64" t="str">
        <f>IF(Componentes!J59&lt;&gt;"",Componentes!J59,"")</f>
        <v/>
      </c>
      <c r="J61" s="64" t="str">
        <f>IF(AND($E$8&gt;2,Componentes!K59&lt;&gt;""),Componentes!K59,"")</f>
        <v>O</v>
      </c>
      <c r="K61" s="19"/>
      <c r="L61" s="141" t="s">
        <v>381</v>
      </c>
      <c r="M61" s="390" t="s">
        <v>381</v>
      </c>
      <c r="N61" s="390" t="s">
        <v>381</v>
      </c>
      <c r="O61" s="390" t="s">
        <v>381</v>
      </c>
      <c r="P61" s="390" t="s">
        <v>381</v>
      </c>
      <c r="Q61" s="390" t="s">
        <v>381</v>
      </c>
      <c r="R61" s="19"/>
      <c r="S61" s="384" t="s">
        <v>379</v>
      </c>
      <c r="T61" s="34"/>
      <c r="U61" s="34"/>
      <c r="V61" s="34"/>
      <c r="W61" s="34"/>
      <c r="X61" s="34"/>
      <c r="Z61" s="106" t="str">
        <f>Componentes!R59</f>
        <v xml:space="preserve">obrigatória para Comitê com Nivel Inicial a partir de "N3", em bacia compartilhada, sem Enquadramento vigente / aferição NO ciclo negociado e subsequentes. (Enquadramento vigente deverá ser comprovado conforme IV.3). </v>
      </c>
      <c r="AL61" s="137" t="str">
        <f t="shared" si="12"/>
        <v/>
      </c>
      <c r="AM61" s="130" t="str">
        <f t="shared" si="13"/>
        <v/>
      </c>
      <c r="AN61" s="130" t="str">
        <f t="shared" si="14"/>
        <v/>
      </c>
      <c r="AO61" s="130" t="str">
        <f t="shared" si="15"/>
        <v/>
      </c>
      <c r="AP61" s="131" t="str">
        <f t="shared" si="16"/>
        <v>ok</v>
      </c>
    </row>
    <row r="62" spans="1:42" s="2" customFormat="1" ht="63.75" x14ac:dyDescent="0.25">
      <c r="A62" s="28">
        <v>22</v>
      </c>
      <c r="B62" s="62" t="str">
        <f>Componentes!B60</f>
        <v>V.4</v>
      </c>
      <c r="C62" s="65" t="str">
        <f>Componentes!C60</f>
        <v>Estudos para implementação de Cobrança</v>
      </c>
      <c r="D62" s="65" t="str">
        <f>Componentes!D60</f>
        <v>Elaboração de estudos para implementação da cobrança na bacia hidrográfica, em conformidade com os normativos estaduais pertinentes.</v>
      </c>
      <c r="E62" s="377" t="str">
        <f>Componentes!F60</f>
        <v>EE e/ou Comitê (informar)</v>
      </c>
      <c r="F62" s="64" t="str">
        <f>IF(Componentes!G60&lt;&gt;"",Componentes!G60,"")</f>
        <v/>
      </c>
      <c r="G62" s="64" t="str">
        <f>IF(Componentes!H60&lt;&gt;"",Componentes!H60,"")</f>
        <v/>
      </c>
      <c r="H62" s="64" t="str">
        <f>IF(Componentes!I60&lt;&gt;"",Componentes!I60,"")</f>
        <v/>
      </c>
      <c r="I62" s="64" t="str">
        <f>IF(Componentes!J60&lt;&gt;"",Componentes!J60,"")</f>
        <v>O</v>
      </c>
      <c r="J62" s="64" t="str">
        <f>IF(AND($E$8&gt;2,Componentes!K60&lt;&gt;""),Componentes!K60,"")</f>
        <v>O</v>
      </c>
      <c r="K62" s="19"/>
      <c r="L62" s="141" t="s">
        <v>381</v>
      </c>
      <c r="M62" s="390" t="s">
        <v>381</v>
      </c>
      <c r="N62" s="390" t="s">
        <v>381</v>
      </c>
      <c r="O62" s="390" t="s">
        <v>381</v>
      </c>
      <c r="P62" s="390" t="s">
        <v>381</v>
      </c>
      <c r="Q62" s="390" t="s">
        <v>381</v>
      </c>
      <c r="R62" s="19"/>
      <c r="S62" s="384" t="s">
        <v>379</v>
      </c>
      <c r="T62" s="34"/>
      <c r="U62" s="34"/>
      <c r="V62" s="34"/>
      <c r="W62" s="34"/>
      <c r="X62" s="34"/>
      <c r="Z62" s="106" t="str">
        <f>Componentes!R60</f>
        <v xml:space="preserve">obrigatória para comitês com Nivel Inicial a partir de "N3", em bacia compartilhada, sem cobrança implementada / aferição NO ciclo negociado (até Ano 4) e subsequentes. (Estudos de Cobrança já realizados deverão ser comprovados conforme IV.3). </v>
      </c>
      <c r="AL62" s="137" t="str">
        <f t="shared" si="12"/>
        <v/>
      </c>
      <c r="AM62" s="130" t="str">
        <f t="shared" si="13"/>
        <v/>
      </c>
      <c r="AN62" s="130" t="str">
        <f t="shared" si="14"/>
        <v/>
      </c>
      <c r="AO62" s="130" t="str">
        <f t="shared" si="15"/>
        <v>ok</v>
      </c>
      <c r="AP62" s="131" t="str">
        <f t="shared" si="16"/>
        <v>ok</v>
      </c>
    </row>
    <row r="63" spans="1:42" s="2" customFormat="1" ht="42" customHeight="1" x14ac:dyDescent="0.25">
      <c r="A63" s="378">
        <v>23</v>
      </c>
      <c r="B63" s="62" t="str">
        <f>Componentes!B61</f>
        <v>V.5</v>
      </c>
      <c r="C63" s="65" t="str">
        <f>Componentes!C61</f>
        <v>Aprovação de Cobrança</v>
      </c>
      <c r="D63" s="65" t="str">
        <f>Componentes!D61</f>
        <v>Cobrança aprovada na bacia hidrográfica, em conformidade com os normativos estaduais pertinentes.</v>
      </c>
      <c r="E63" s="377" t="str">
        <f>Componentes!F61</f>
        <v>EE e/ou Comitê (informar)</v>
      </c>
      <c r="F63" s="64" t="str">
        <f>IF(Componentes!G61&lt;&gt;"",Componentes!G61,"")</f>
        <v/>
      </c>
      <c r="G63" s="64" t="str">
        <f>IF(Componentes!H61&lt;&gt;"",Componentes!H61,"")</f>
        <v/>
      </c>
      <c r="H63" s="64" t="str">
        <f>IF(Componentes!I61&lt;&gt;"",Componentes!I61,"")</f>
        <v/>
      </c>
      <c r="I63" s="64" t="str">
        <f>IF(Componentes!J61&lt;&gt;"",Componentes!J61,"")</f>
        <v/>
      </c>
      <c r="J63" s="64" t="str">
        <f>IF(AND($E$8&gt;2,Componentes!K61&lt;&gt;""),Componentes!K61,"")</f>
        <v>O</v>
      </c>
      <c r="K63" s="19"/>
      <c r="L63" s="379"/>
      <c r="M63" s="390"/>
      <c r="N63" s="390"/>
      <c r="O63" s="390" t="s">
        <v>381</v>
      </c>
      <c r="P63" s="390" t="s">
        <v>381</v>
      </c>
      <c r="Q63" s="390" t="s">
        <v>381</v>
      </c>
      <c r="R63" s="19"/>
      <c r="S63" s="384" t="s">
        <v>380</v>
      </c>
      <c r="T63" s="34"/>
      <c r="U63" s="34"/>
      <c r="V63" s="34"/>
      <c r="W63" s="34"/>
      <c r="X63" s="34"/>
      <c r="Z63" s="106" t="str">
        <f>Componentes!R61</f>
        <v xml:space="preserve">obrigatória para comitês com Nivel Inicial a partir de "N3", em bacia compartilhada, sem cobrança implementada / aferição NO ciclo negociado e subsequentes. (Cobrança implementada deverá ser comprovada conforme IV.3). </v>
      </c>
      <c r="AL63" s="137" t="str">
        <f t="shared" si="12"/>
        <v/>
      </c>
      <c r="AM63" s="130" t="str">
        <f t="shared" si="13"/>
        <v/>
      </c>
      <c r="AN63" s="130" t="str">
        <f t="shared" si="14"/>
        <v/>
      </c>
      <c r="AO63" s="130" t="str">
        <f t="shared" si="15"/>
        <v/>
      </c>
      <c r="AP63" s="131" t="str">
        <f t="shared" si="16"/>
        <v>ok</v>
      </c>
    </row>
    <row r="64" spans="1:42" s="2" customFormat="1" ht="51" x14ac:dyDescent="0.25">
      <c r="A64" s="378">
        <v>24</v>
      </c>
      <c r="B64" s="62" t="str">
        <f>Componentes!B62</f>
        <v>V.6</v>
      </c>
      <c r="C64" s="65" t="str">
        <f>Componentes!C62</f>
        <v>Revisão do Plano</v>
      </c>
      <c r="D64" s="65" t="str">
        <f>Componentes!D62</f>
        <v xml:space="preserve">Revisão de Plano elaborada e aprovada pelo Comitê, em conformidade com os normativos estaduais pertinentes. </v>
      </c>
      <c r="E64" s="377" t="str">
        <f>Componentes!F62</f>
        <v>EE e/ou Comitê (informar)</v>
      </c>
      <c r="F64" s="64" t="str">
        <f>IF(Componentes!G62&lt;&gt;"",Componentes!G62,"")</f>
        <v/>
      </c>
      <c r="G64" s="64" t="str">
        <f>IF(Componentes!H62&lt;&gt;"",Componentes!H62,"")</f>
        <v/>
      </c>
      <c r="H64" s="64" t="str">
        <f>IF(Componentes!I62&lt;&gt;"",Componentes!I62,"")</f>
        <v/>
      </c>
      <c r="I64" s="64" t="str">
        <f>IF(Componentes!J62&lt;&gt;"",Componentes!J62,"")</f>
        <v/>
      </c>
      <c r="J64" s="64" t="str">
        <f>IF(AND($E$8&gt;2,Componentes!K62&lt;&gt;""),Componentes!K62,"")</f>
        <v/>
      </c>
      <c r="K64" s="19"/>
      <c r="L64" s="379"/>
      <c r="M64" s="390"/>
      <c r="N64" s="390"/>
      <c r="O64" s="390"/>
      <c r="P64" s="390"/>
      <c r="Q64" s="390"/>
      <c r="R64" s="19"/>
      <c r="S64" s="384" t="s">
        <v>380</v>
      </c>
      <c r="T64" s="34"/>
      <c r="U64" s="34"/>
      <c r="V64" s="34"/>
      <c r="W64" s="34"/>
      <c r="X64" s="34"/>
      <c r="Z64" s="106" t="str">
        <f>Componentes!R62</f>
        <v>não obrigatória, exceto em caso de Plano com vigencia por expirar na horizonte do Programa, ou Plano requerendo adequaçao / pode ser adotada em susbstituiçao à V.2 / aferição NO ciclo negociado</v>
      </c>
      <c r="AL64" s="137" t="str">
        <f t="shared" si="12"/>
        <v/>
      </c>
      <c r="AM64" s="130" t="str">
        <f t="shared" si="13"/>
        <v/>
      </c>
      <c r="AN64" s="130" t="str">
        <f t="shared" si="14"/>
        <v/>
      </c>
      <c r="AO64" s="130" t="str">
        <f t="shared" si="15"/>
        <v/>
      </c>
      <c r="AP64" s="131" t="str">
        <f t="shared" si="16"/>
        <v/>
      </c>
    </row>
    <row r="65" spans="1:42" s="2" customFormat="1" ht="72" customHeight="1" x14ac:dyDescent="0.25">
      <c r="A65" s="378">
        <v>25</v>
      </c>
      <c r="B65" s="62" t="str">
        <f>Componentes!B63</f>
        <v>V.7</v>
      </c>
      <c r="C65" s="65" t="str">
        <f>Componentes!C63</f>
        <v>Revisão do Enquadramento</v>
      </c>
      <c r="D65" s="65" t="str">
        <f>Componentes!D63</f>
        <v>Revisão de Proposta de Enquadramento dos corpos d'água elaborada e aprovada pelo Comitê, incluindo plano de efetivação, em conformidade com os normativos estaduais pertinentes.</v>
      </c>
      <c r="E65" s="377" t="str">
        <f>Componentes!F63</f>
        <v>EE e/ou Comitê (informar)</v>
      </c>
      <c r="F65" s="64" t="str">
        <f>IF(Componentes!G63&lt;&gt;"",Componentes!G63,"")</f>
        <v/>
      </c>
      <c r="G65" s="64" t="str">
        <f>IF(Componentes!H63&lt;&gt;"",Componentes!H63,"")</f>
        <v/>
      </c>
      <c r="H65" s="64" t="str">
        <f>IF(Componentes!I63&lt;&gt;"",Componentes!I63,"")</f>
        <v/>
      </c>
      <c r="I65" s="64" t="str">
        <f>IF(Componentes!J63&lt;&gt;"",Componentes!J63,"")</f>
        <v/>
      </c>
      <c r="J65" s="64" t="str">
        <f>IF(AND($E$8&gt;2,Componentes!K63&lt;&gt;""),Componentes!K63,"")</f>
        <v/>
      </c>
      <c r="K65" s="19"/>
      <c r="L65" s="379"/>
      <c r="M65" s="390"/>
      <c r="N65" s="390" t="s">
        <v>381</v>
      </c>
      <c r="O65" s="390" t="s">
        <v>381</v>
      </c>
      <c r="P65" s="390" t="s">
        <v>381</v>
      </c>
      <c r="Q65" s="390" t="s">
        <v>381</v>
      </c>
      <c r="R65" s="19"/>
      <c r="S65" s="384" t="s">
        <v>380</v>
      </c>
      <c r="T65" s="34"/>
      <c r="U65" s="34"/>
      <c r="V65" s="34"/>
      <c r="W65" s="34"/>
      <c r="X65" s="34"/>
      <c r="Z65" s="106" t="str">
        <f>Componentes!R63</f>
        <v>não obrigatória, exceto em caso de Enquadramento com vigencia por expirar na horizonte do Programa, ou requerendo adequaçao / pode ser adotada em susbstituiçao à V.3 / aferição NO ciclo negociado</v>
      </c>
      <c r="AL65" s="137" t="str">
        <f t="shared" si="12"/>
        <v/>
      </c>
      <c r="AM65" s="130" t="str">
        <f t="shared" si="13"/>
        <v/>
      </c>
      <c r="AN65" s="130" t="str">
        <f t="shared" si="14"/>
        <v/>
      </c>
      <c r="AO65" s="130" t="str">
        <f t="shared" si="15"/>
        <v/>
      </c>
      <c r="AP65" s="131" t="str">
        <f t="shared" si="16"/>
        <v/>
      </c>
    </row>
    <row r="66" spans="1:42" s="2" customFormat="1" ht="60" customHeight="1" x14ac:dyDescent="0.25">
      <c r="A66" s="378">
        <v>26</v>
      </c>
      <c r="B66" s="62" t="str">
        <f>Componentes!B64</f>
        <v>V.8</v>
      </c>
      <c r="C66" s="65" t="str">
        <f>Componentes!C64</f>
        <v>Revisão da Cobrança</v>
      </c>
      <c r="D66" s="65" t="str">
        <f>Componentes!D64</f>
        <v>Revisão de mecanismos e/ou valores de cobrança aprovada pelo Comitê, em conformidade com os normativos estaduais pertinentes.</v>
      </c>
      <c r="E66" s="377" t="str">
        <f>Componentes!F64</f>
        <v>EE e/ou Comitê (informar)</v>
      </c>
      <c r="F66" s="64" t="str">
        <f>IF(Componentes!G64&lt;&gt;"",Componentes!G64,"")</f>
        <v/>
      </c>
      <c r="G66" s="64" t="str">
        <f>IF(Componentes!H64&lt;&gt;"",Componentes!H64,"")</f>
        <v/>
      </c>
      <c r="H66" s="64" t="str">
        <f>IF(Componentes!I64&lt;&gt;"",Componentes!I64,"")</f>
        <v/>
      </c>
      <c r="I66" s="64" t="str">
        <f>IF(Componentes!J64&lt;&gt;"",Componentes!J64,"")</f>
        <v/>
      </c>
      <c r="J66" s="64" t="str">
        <f>IF(AND($E$8&gt;2,Componentes!K64&lt;&gt;""),Componentes!K64,"")</f>
        <v/>
      </c>
      <c r="K66" s="19"/>
      <c r="L66" s="379"/>
      <c r="M66" s="390"/>
      <c r="N66" s="390"/>
      <c r="O66" s="390"/>
      <c r="P66" s="390"/>
      <c r="Q66" s="390"/>
      <c r="R66" s="19"/>
      <c r="S66" s="384" t="s">
        <v>380</v>
      </c>
      <c r="T66" s="34"/>
      <c r="U66" s="34"/>
      <c r="V66" s="34"/>
      <c r="W66" s="34"/>
      <c r="X66" s="34"/>
      <c r="Z66" s="106" t="str">
        <f>Componentes!R64</f>
        <v>não obrigatória / pode ser adotada em susbstituiçao à V.4 e/ou V.5 / aferição NO ciclo negociado</v>
      </c>
      <c r="AL66" s="137" t="str">
        <f t="shared" si="12"/>
        <v/>
      </c>
      <c r="AM66" s="130" t="str">
        <f t="shared" si="13"/>
        <v/>
      </c>
      <c r="AN66" s="130" t="str">
        <f t="shared" si="14"/>
        <v/>
      </c>
      <c r="AO66" s="130" t="str">
        <f t="shared" si="15"/>
        <v/>
      </c>
      <c r="AP66" s="131" t="str">
        <f t="shared" si="16"/>
        <v/>
      </c>
    </row>
    <row r="67" spans="1:42" s="2" customFormat="1" ht="231.75" customHeight="1" x14ac:dyDescent="0.25">
      <c r="A67" s="28">
        <v>27</v>
      </c>
      <c r="B67" s="62" t="str">
        <f>Componentes!B65</f>
        <v>V.9</v>
      </c>
      <c r="C67" s="65" t="str">
        <f>Componentes!C65</f>
        <v>Atuação político-institucional</v>
      </c>
      <c r="D67" s="117" t="str">
        <f>Componentes!D65</f>
        <v>Ações definidas pelo Comitê, no âmbito de suas competências, que não tenham sido contempladas nos demais indicadores, e que possam ter o seu cumprimento aferido e certificado pelo Conselho Estadual. Ex.: ações de caráter político-institucional empreendida pelo Comitê em favor da implementação da gestão, articulação com outros comitês em bacias compartilhadas, educação ambiental com ênfase em recursos hídricos, alocação negociada, implementação de comissões de açudes, pactuação de condições de entrega em exutórios, prioridades de outorga, áreas sujeitas a restrição de uso, ação especial de mobilização, apoio à realização de campanhas, etc.  &lt;Descrever suscintamente caso concreto, indicando a forma que o cumprimento será aferido pelo Conselho Estadual&gt;</v>
      </c>
      <c r="E67" s="377" t="str">
        <f>Componentes!F65</f>
        <v>EE e/ou Comitê (informar)</v>
      </c>
      <c r="F67" s="64" t="str">
        <f>IF(Componentes!G65&lt;&gt;"",Componentes!G65,"")</f>
        <v/>
      </c>
      <c r="G67" s="64" t="str">
        <f>IF(Componentes!H65&lt;&gt;"",Componentes!H65,"")</f>
        <v/>
      </c>
      <c r="H67" s="64" t="str">
        <f>IF(Componentes!I65&lt;&gt;"",Componentes!I65,"")</f>
        <v/>
      </c>
      <c r="I67" s="64" t="str">
        <f>IF(AND(Componentes!J65&lt;&gt;"",B2&lt;&gt;""),Componentes!J65,"")</f>
        <v/>
      </c>
      <c r="J67" s="64" t="str">
        <f>IF(AND($E$8&gt;2,Componentes!K65&lt;&gt;""),Componentes!K65,"")</f>
        <v/>
      </c>
      <c r="K67" s="19"/>
      <c r="L67" s="141"/>
      <c r="M67" s="390"/>
      <c r="N67" s="390"/>
      <c r="O67" s="390"/>
      <c r="P67" s="390"/>
      <c r="Q67" s="390"/>
      <c r="R67" s="19"/>
      <c r="S67" s="384" t="s">
        <v>380</v>
      </c>
      <c r="T67" s="34"/>
      <c r="U67" s="34"/>
      <c r="V67" s="34"/>
      <c r="W67" s="34"/>
      <c r="X67" s="34"/>
      <c r="Z67" s="106" t="str">
        <f>Componentes!R65</f>
        <v>não obrigatória / aferição nos ciclos que forem negociados</v>
      </c>
      <c r="AL67" s="137" t="str">
        <f t="shared" si="12"/>
        <v/>
      </c>
      <c r="AM67" s="130" t="str">
        <f t="shared" si="13"/>
        <v/>
      </c>
      <c r="AN67" s="130" t="str">
        <f t="shared" si="14"/>
        <v/>
      </c>
      <c r="AO67" s="130" t="str">
        <f t="shared" si="15"/>
        <v/>
      </c>
      <c r="AP67" s="131" t="str">
        <f t="shared" si="16"/>
        <v/>
      </c>
    </row>
    <row r="68" spans="1:42" s="22" customFormat="1" ht="229.5" customHeight="1" thickBot="1" x14ac:dyDescent="0.3">
      <c r="A68" s="28">
        <v>28</v>
      </c>
      <c r="B68" s="62" t="str">
        <f>Componentes!B66</f>
        <v>V.10</v>
      </c>
      <c r="C68" s="65" t="str">
        <f>Componentes!C66</f>
        <v>Situação especial (Alocação Negociada, condição de entrega, etc)</v>
      </c>
      <c r="D68" s="117" t="str">
        <f>Componentes!D66</f>
        <v>Ações definidas pelo Comitê, no âmbito de suas competências, que não tenham sido contempladas nos demais indicadores, e que possam ter o seu cumprimento aferido e certificado pelo Conselho Estadual. Ex.: ações de caráter político-institucional empreendida pelo Comitê em favor da implementação da gestão, articulação com outros comitês em bacias compartilhadas, educação ambiental com ênfase em recursos hídricos, alocação negociada, implementação de comissões de açudes, pactuação de condições de entrega em exutórios, prioridades de outorga, áreas sujeitas a restrição de uso, ação especial de mobilização, apoio à realização de campanhas, etc.  &lt;Descrever suscintamente caso concreto, indicando a forma que o cumprimento será aferido pelo Conselho Estadual&gt;</v>
      </c>
      <c r="E68" s="377" t="str">
        <f>Componentes!F66</f>
        <v>EE e/ou Comitê (informar)</v>
      </c>
      <c r="F68" s="64" t="str">
        <f>IF(Componentes!G66&lt;&gt;"",Componentes!G66,"")</f>
        <v/>
      </c>
      <c r="G68" s="64" t="str">
        <f>IF(Componentes!H66&lt;&gt;"",Componentes!H66,"")</f>
        <v/>
      </c>
      <c r="H68" s="64" t="str">
        <f>IF(Componentes!I66&lt;&gt;"",Componentes!I66,"")</f>
        <v/>
      </c>
      <c r="I68" s="64" t="str">
        <f>IF(Componentes!J66&lt;&gt;"",Componentes!J66,"")</f>
        <v/>
      </c>
      <c r="J68" s="64" t="str">
        <f>IF(AND($E$8&gt;2,Componentes!K66&lt;&gt;""),Componentes!K66,"")</f>
        <v/>
      </c>
      <c r="K68" s="90"/>
      <c r="L68" s="141"/>
      <c r="M68" s="390"/>
      <c r="N68" s="390"/>
      <c r="O68" s="390"/>
      <c r="P68" s="390"/>
      <c r="Q68" s="390"/>
      <c r="R68" s="90"/>
      <c r="S68" s="384" t="s">
        <v>380</v>
      </c>
      <c r="T68" s="34"/>
      <c r="U68" s="34"/>
      <c r="V68" s="34"/>
      <c r="W68" s="34"/>
      <c r="X68" s="34"/>
      <c r="Z68" s="107" t="str">
        <f>Componentes!R66</f>
        <v>não obrigatória / aferição nos ciclos que forem negociados</v>
      </c>
      <c r="AL68" s="138" t="str">
        <f t="shared" si="12"/>
        <v/>
      </c>
      <c r="AM68" s="133" t="str">
        <f t="shared" si="13"/>
        <v/>
      </c>
      <c r="AN68" s="133" t="str">
        <f t="shared" si="14"/>
        <v/>
      </c>
      <c r="AO68" s="133" t="str">
        <f t="shared" si="15"/>
        <v/>
      </c>
      <c r="AP68" s="134" t="str">
        <f t="shared" si="16"/>
        <v/>
      </c>
    </row>
    <row r="69" spans="1:42" s="112" customFormat="1" ht="9.9499999999999993" customHeight="1" x14ac:dyDescent="0.25">
      <c r="A69" s="108"/>
      <c r="L69" s="114"/>
      <c r="M69" s="114"/>
      <c r="N69" s="114"/>
      <c r="O69" s="114"/>
      <c r="P69" s="114"/>
      <c r="Q69" s="114"/>
      <c r="S69" s="113"/>
      <c r="T69" s="113"/>
      <c r="U69" s="113"/>
      <c r="V69" s="113"/>
      <c r="W69" s="113"/>
      <c r="X69" s="113"/>
      <c r="Z69" s="109"/>
      <c r="AL69" s="13"/>
      <c r="AM69" s="29"/>
      <c r="AN69" s="29"/>
      <c r="AO69" s="29"/>
      <c r="AP69" s="29"/>
    </row>
    <row r="70" spans="1:42" s="112" customFormat="1" ht="9.9499999999999993" customHeight="1" x14ac:dyDescent="0.25">
      <c r="A70" s="108"/>
      <c r="L70" s="114"/>
      <c r="M70" s="114"/>
      <c r="N70" s="114"/>
      <c r="O70" s="114"/>
      <c r="P70" s="114"/>
      <c r="Q70" s="114"/>
      <c r="S70" s="113"/>
      <c r="T70" s="113"/>
      <c r="U70" s="113"/>
      <c r="V70" s="113"/>
      <c r="W70" s="113"/>
      <c r="X70" s="113"/>
      <c r="Z70" s="75"/>
      <c r="AL70" s="13"/>
      <c r="AM70" s="29"/>
      <c r="AN70" s="29"/>
      <c r="AO70" s="29"/>
      <c r="AP70" s="29"/>
    </row>
    <row r="71" spans="1:42" s="112" customFormat="1" ht="9.9499999999999993" customHeight="1" x14ac:dyDescent="0.25">
      <c r="A71" s="108"/>
      <c r="L71" s="114"/>
      <c r="M71" s="114"/>
      <c r="N71" s="114"/>
      <c r="O71" s="114"/>
      <c r="P71" s="114"/>
      <c r="Q71" s="114"/>
      <c r="S71" s="113"/>
      <c r="T71" s="113"/>
      <c r="U71" s="113"/>
      <c r="V71" s="113"/>
      <c r="W71" s="113"/>
      <c r="X71" s="113"/>
      <c r="Z71" s="75"/>
      <c r="AL71" s="13"/>
      <c r="AM71" s="29"/>
      <c r="AN71" s="29"/>
      <c r="AO71" s="29"/>
      <c r="AP71" s="29"/>
    </row>
    <row r="72" spans="1:42" s="112" customFormat="1" ht="9.9499999999999993" customHeight="1" x14ac:dyDescent="0.25">
      <c r="A72" s="108"/>
      <c r="L72" s="114"/>
      <c r="M72" s="114"/>
      <c r="N72" s="114"/>
      <c r="O72" s="114"/>
      <c r="P72" s="114"/>
      <c r="Q72" s="114"/>
      <c r="S72" s="113"/>
      <c r="T72" s="113"/>
      <c r="U72" s="113"/>
      <c r="V72" s="113"/>
      <c r="W72" s="113"/>
      <c r="X72" s="113"/>
      <c r="Z72" s="75"/>
      <c r="AL72" s="13"/>
      <c r="AM72" s="29"/>
      <c r="AN72" s="29"/>
      <c r="AO72" s="29"/>
      <c r="AP72" s="29"/>
    </row>
    <row r="73" spans="1:42" s="112" customFormat="1" ht="12" customHeight="1" thickBot="1" x14ac:dyDescent="0.3">
      <c r="A73" s="108"/>
      <c r="E73" s="376" t="s">
        <v>290</v>
      </c>
      <c r="L73" s="114"/>
      <c r="M73" s="114"/>
      <c r="N73" s="114"/>
      <c r="O73" s="114"/>
      <c r="P73" s="114"/>
      <c r="Q73" s="114"/>
      <c r="S73" s="113"/>
      <c r="T73" s="113"/>
      <c r="U73" s="113"/>
      <c r="V73" s="113"/>
      <c r="W73" s="113"/>
      <c r="X73" s="113"/>
      <c r="Z73" s="75"/>
      <c r="AL73" s="13"/>
      <c r="AM73" s="29"/>
      <c r="AN73" s="29"/>
      <c r="AO73" s="29"/>
      <c r="AP73" s="29"/>
    </row>
    <row r="74" spans="1:42" ht="35.1" customHeight="1" x14ac:dyDescent="0.25">
      <c r="A74" s="28"/>
      <c r="B74" s="674" t="str">
        <f>CONCATENATE("COMPONENTE VI: ",Componentes!C67)</f>
        <v>COMPONENTE VI: Acompanhamento e Avaliação</v>
      </c>
      <c r="C74" s="674"/>
      <c r="D74" s="674"/>
      <c r="E74" s="594">
        <f>PesosInd!D48</f>
        <v>10</v>
      </c>
      <c r="F74" s="675" t="str">
        <f>$F$11</f>
        <v>Metas requeridas conforme Nível de Implementação</v>
      </c>
      <c r="G74" s="675"/>
      <c r="H74" s="675"/>
      <c r="I74" s="675"/>
      <c r="J74" s="675"/>
      <c r="K74" s="33"/>
      <c r="L74" s="670" t="str">
        <f>L$11</f>
        <v>PACTUAÇÃO: Metas a serem VERIFICADAS (alcançadas ou mantidas) em cada Ciclo</v>
      </c>
      <c r="M74" s="671"/>
      <c r="N74" s="671"/>
      <c r="O74" s="671"/>
      <c r="P74" s="671"/>
      <c r="Q74" s="672"/>
      <c r="R74" s="33"/>
      <c r="S74" s="663" t="str">
        <f>S$11</f>
        <v>Condição INICIAL do CBH</v>
      </c>
      <c r="T74" s="665" t="str">
        <f>T$11</f>
        <v>CERTIFICAÇÃO pelo Conselho Estadual</v>
      </c>
      <c r="U74" s="666"/>
      <c r="V74" s="666"/>
      <c r="W74" s="666"/>
      <c r="X74" s="667"/>
      <c r="Z74" s="668" t="str">
        <f>Z11</f>
        <v>Condições de Exigibilidade e Critérios de Aferição</v>
      </c>
    </row>
    <row r="75" spans="1:42" ht="35.1" customHeight="1" thickBot="1" x14ac:dyDescent="0.3">
      <c r="A75" s="28"/>
      <c r="B75" s="673" t="s">
        <v>18</v>
      </c>
      <c r="C75" s="673"/>
      <c r="D75" s="99" t="str">
        <f>D12</f>
        <v>Descrição da Meta</v>
      </c>
      <c r="E75" s="61" t="s">
        <v>62</v>
      </c>
      <c r="F75" s="61" t="str">
        <f>F12</f>
        <v>N1i</v>
      </c>
      <c r="G75" s="61" t="str">
        <f>G12</f>
        <v>N2i</v>
      </c>
      <c r="H75" s="61" t="str">
        <f>H12</f>
        <v>N3i</v>
      </c>
      <c r="I75" s="61" t="str">
        <f>I12</f>
        <v>N4i</v>
      </c>
      <c r="J75" s="61" t="str">
        <f>J12</f>
        <v>N5i</v>
      </c>
      <c r="K75" s="25"/>
      <c r="L75" s="385" t="str">
        <f t="shared" ref="L75:Q75" si="17">L$12</f>
        <v>Inicial</v>
      </c>
      <c r="M75" s="385">
        <f t="shared" si="17"/>
        <v>2019</v>
      </c>
      <c r="N75" s="385">
        <f t="shared" si="17"/>
        <v>2020</v>
      </c>
      <c r="O75" s="385">
        <f t="shared" si="17"/>
        <v>2021</v>
      </c>
      <c r="P75" s="385">
        <f t="shared" si="17"/>
        <v>2022</v>
      </c>
      <c r="Q75" s="385">
        <f t="shared" si="17"/>
        <v>2023</v>
      </c>
      <c r="R75" s="25"/>
      <c r="S75" s="664"/>
      <c r="T75" s="386">
        <f>T$12</f>
        <v>2019</v>
      </c>
      <c r="U75" s="386">
        <f>U$12</f>
        <v>2020</v>
      </c>
      <c r="V75" s="386">
        <f>V$12</f>
        <v>2021</v>
      </c>
      <c r="W75" s="386">
        <f>W$12</f>
        <v>2022</v>
      </c>
      <c r="X75" s="386">
        <f>X$12</f>
        <v>2023</v>
      </c>
      <c r="Z75" s="669"/>
    </row>
    <row r="76" spans="1:42" s="2" customFormat="1" ht="82.5" customHeight="1" x14ac:dyDescent="0.25">
      <c r="A76" s="28">
        <v>29</v>
      </c>
      <c r="B76" s="62" t="str">
        <f>Componentes!B73</f>
        <v>VI.1</v>
      </c>
      <c r="C76" s="65" t="str">
        <f>Componentes!C73</f>
        <v>Açoes conjuntas de Acompanhamento e Avaliação</v>
      </c>
      <c r="D76" s="65" t="str">
        <f>Componentes!D73</f>
        <v>Atender às convocações ou solicitaçoes do Conselho Estadual, do Órgão / Entidade Estadual ou da ANA, indicando representantes para participar das atividades de acompanhamento e avaliação da implementação do PROCOMITÊS</v>
      </c>
      <c r="E76" s="63" t="str">
        <f>Componentes!F73</f>
        <v>Comitê, CERH e EE</v>
      </c>
      <c r="F76" s="64" t="str">
        <f>IF(Componentes!G73&lt;&gt;"",Componentes!G73,"")</f>
        <v/>
      </c>
      <c r="G76" s="64" t="str">
        <f>IF(Componentes!H73&lt;&gt;"",Componentes!H73,"")</f>
        <v>O</v>
      </c>
      <c r="H76" s="64" t="str">
        <f>IF(Componentes!I73&lt;&gt;"",Componentes!I73,"")</f>
        <v>O</v>
      </c>
      <c r="I76" s="64" t="str">
        <f>IF(Componentes!J73&lt;&gt;"",Componentes!J73,"")</f>
        <v>O</v>
      </c>
      <c r="J76" s="64" t="str">
        <f>IF(AND($E$8&gt;2,Componentes!K73&lt;&gt;""),Componentes!K73,"")</f>
        <v>O</v>
      </c>
      <c r="K76" s="19"/>
      <c r="L76" s="34" t="str">
        <f>IF(Componentes!L73="","",IF($E$8&gt;=VALUE(RIGHT(Componentes!L73,1)),"X",""))</f>
        <v/>
      </c>
      <c r="M76" s="34" t="str">
        <f>IF(Componentes!M73="","",IF($E$8&gt;=VALUE(RIGHT(Componentes!M73,1)),"X",""))</f>
        <v>X</v>
      </c>
      <c r="N76" s="34" t="str">
        <f>IF(Componentes!N73="","",IF($E$8&gt;=VALUE(RIGHT(Componentes!N73,1)),"X",""))</f>
        <v>X</v>
      </c>
      <c r="O76" s="34" t="str">
        <f>IF(Componentes!O73="","",IF($E$8&gt;=VALUE(RIGHT(Componentes!O73,1)),"X",""))</f>
        <v>X</v>
      </c>
      <c r="P76" s="34" t="str">
        <f>IF(Componentes!P73="","",IF($E$8&gt;=VALUE(RIGHT(Componentes!P73,1)),"X",""))</f>
        <v>X</v>
      </c>
      <c r="Q76" s="34" t="str">
        <f>IF(Componentes!Q73="","",IF($E$8&gt;=VALUE(RIGHT(Componentes!Q73,1)),"X",""))</f>
        <v>X</v>
      </c>
      <c r="R76" s="19"/>
      <c r="S76" s="384" t="s">
        <v>379</v>
      </c>
      <c r="T76" s="34"/>
      <c r="U76" s="34"/>
      <c r="V76" s="34"/>
      <c r="W76" s="34"/>
      <c r="X76" s="34"/>
      <c r="Z76" s="105" t="str">
        <f>Componentes!R73</f>
        <v>obrigatória / aferida em todos os ciclos</v>
      </c>
      <c r="AL76" s="136" t="str">
        <f t="shared" ref="AL76:AP80" si="18">IF(AND($S76="",F76="O"),1,IF(F76="","","ok"))</f>
        <v/>
      </c>
      <c r="AM76" s="127" t="str">
        <f t="shared" si="18"/>
        <v>ok</v>
      </c>
      <c r="AN76" s="127" t="str">
        <f t="shared" si="18"/>
        <v>ok</v>
      </c>
      <c r="AO76" s="127" t="str">
        <f t="shared" si="18"/>
        <v>ok</v>
      </c>
      <c r="AP76" s="128" t="str">
        <f t="shared" si="18"/>
        <v>ok</v>
      </c>
    </row>
    <row r="77" spans="1:42" s="2" customFormat="1" ht="66.75" customHeight="1" x14ac:dyDescent="0.25">
      <c r="A77" s="28">
        <v>30</v>
      </c>
      <c r="B77" s="62" t="str">
        <f>Componentes!B74</f>
        <v>VI.2</v>
      </c>
      <c r="C77" s="65" t="str">
        <f>Componentes!C74</f>
        <v>Avaliação da efetividade do programa</v>
      </c>
      <c r="D77" s="65" t="str">
        <f>Componentes!D74</f>
        <v>Responder questionário ou outro documento formulado pela ANA, ou ainda participar de atividade proposta pela ANA , como subsidio para avaliação da efetividade das ações do Programa</v>
      </c>
      <c r="E77" s="63" t="str">
        <f>Componentes!F74</f>
        <v>Comitê, CERH e EE</v>
      </c>
      <c r="F77" s="64" t="str">
        <f>IF(Componentes!G74&lt;&gt;"",Componentes!G74,"")</f>
        <v/>
      </c>
      <c r="G77" s="64" t="str">
        <f>IF(Componentes!H74&lt;&gt;"",Componentes!H74,"")</f>
        <v>O</v>
      </c>
      <c r="H77" s="64" t="str">
        <f>IF(Componentes!I74&lt;&gt;"",Componentes!I74,"")</f>
        <v>O</v>
      </c>
      <c r="I77" s="64" t="str">
        <f>IF(Componentes!J74&lt;&gt;"",Componentes!J74,"")</f>
        <v>O</v>
      </c>
      <c r="J77" s="64" t="str">
        <f>IF(AND($E$8&gt;2,Componentes!K74&lt;&gt;""),Componentes!K74,"")</f>
        <v>O</v>
      </c>
      <c r="K77" s="19"/>
      <c r="L77" s="34" t="str">
        <f>IF(Componentes!L74="","",IF($E$8&gt;=VALUE(RIGHT(Componentes!L74,1)),"X",""))</f>
        <v/>
      </c>
      <c r="M77" s="34" t="str">
        <f>IF(Componentes!M74="","",IF($E$8&gt;=VALUE(RIGHT(Componentes!M74,1)),"X",""))</f>
        <v>X</v>
      </c>
      <c r="N77" s="34" t="str">
        <f>IF(Componentes!N74="","",IF($E$8&gt;=VALUE(RIGHT(Componentes!N74,1)),"X",""))</f>
        <v>X</v>
      </c>
      <c r="O77" s="34" t="str">
        <f>IF(Componentes!O74="","",IF($E$8&gt;=VALUE(RIGHT(Componentes!O74,1)),"X",""))</f>
        <v>X</v>
      </c>
      <c r="P77" s="34" t="str">
        <f>IF(Componentes!P74="","",IF($E$8&gt;=VALUE(RIGHT(Componentes!P74,1)),"X",""))</f>
        <v>X</v>
      </c>
      <c r="Q77" s="34" t="str">
        <f>IF(Componentes!Q74="","",IF($E$8&gt;=VALUE(RIGHT(Componentes!Q74,1)),"X",""))</f>
        <v>X</v>
      </c>
      <c r="R77" s="19"/>
      <c r="S77" s="384" t="s">
        <v>379</v>
      </c>
      <c r="T77" s="34"/>
      <c r="U77" s="34"/>
      <c r="V77" s="34"/>
      <c r="W77" s="34"/>
      <c r="X77" s="34"/>
      <c r="Z77" s="106" t="str">
        <f>Componentes!R74</f>
        <v>obrigatória / aferida em todos os ciclos</v>
      </c>
      <c r="AL77" s="137" t="str">
        <f t="shared" si="18"/>
        <v/>
      </c>
      <c r="AM77" s="130" t="str">
        <f t="shared" si="18"/>
        <v>ok</v>
      </c>
      <c r="AN77" s="130" t="str">
        <f t="shared" si="18"/>
        <v>ok</v>
      </c>
      <c r="AO77" s="130" t="str">
        <f t="shared" si="18"/>
        <v>ok</v>
      </c>
      <c r="AP77" s="131" t="str">
        <f t="shared" si="18"/>
        <v>ok</v>
      </c>
    </row>
    <row r="78" spans="1:42" s="2" customFormat="1" ht="73.5" customHeight="1" x14ac:dyDescent="0.25">
      <c r="A78" s="28">
        <v>31</v>
      </c>
      <c r="B78" s="62" t="str">
        <f>Componentes!B75</f>
        <v>VI.3</v>
      </c>
      <c r="C78" s="65" t="str">
        <f>Componentes!C75</f>
        <v>Autoavaliação do Comitê</v>
      </c>
      <c r="D78" s="65" t="str">
        <f>Componentes!D75</f>
        <v>Responder questionário ou outro documento formulado pela ANA, ou ainda participar de atividade proposta pela ANA, como subsidio para avaliação da atuação do comite no âmbito do Sistema Estadual de Recursos Hídricos</v>
      </c>
      <c r="E78" s="63" t="str">
        <f>Componentes!F75</f>
        <v>Comitê</v>
      </c>
      <c r="F78" s="64" t="str">
        <f>IF(Componentes!G75&lt;&gt;"",Componentes!G75,"")</f>
        <v/>
      </c>
      <c r="G78" s="64" t="str">
        <f>IF(Componentes!H75&lt;&gt;"",Componentes!H75,"")</f>
        <v>O</v>
      </c>
      <c r="H78" s="64" t="str">
        <f>IF(Componentes!I75&lt;&gt;"",Componentes!I75,"")</f>
        <v>O</v>
      </c>
      <c r="I78" s="64" t="str">
        <f>IF(Componentes!J75&lt;&gt;"",Componentes!J75,"")</f>
        <v>O</v>
      </c>
      <c r="J78" s="64" t="str">
        <f>IF(AND($E$8&gt;2,Componentes!K75&lt;&gt;""),Componentes!K75,"")</f>
        <v>O</v>
      </c>
      <c r="K78" s="19"/>
      <c r="L78" s="34" t="str">
        <f>IF(Componentes!L75="","",IF($E$8&gt;=VALUE(RIGHT(Componentes!L75,1)),"X",""))</f>
        <v/>
      </c>
      <c r="M78" s="34" t="str">
        <f>IF(Componentes!M75="","",IF($E$8&gt;=VALUE(RIGHT(Componentes!M75,1)),"X",""))</f>
        <v>X</v>
      </c>
      <c r="N78" s="34" t="str">
        <f>IF(Componentes!N75="","",IF($E$8&gt;=VALUE(RIGHT(Componentes!N75,1)),"X",""))</f>
        <v>X</v>
      </c>
      <c r="O78" s="34" t="str">
        <f>IF(Componentes!O75="","",IF($E$8&gt;=VALUE(RIGHT(Componentes!O75,1)),"X",""))</f>
        <v>X</v>
      </c>
      <c r="P78" s="34" t="str">
        <f>IF(Componentes!P75="","",IF($E$8&gt;=VALUE(RIGHT(Componentes!P75,1)),"X",""))</f>
        <v>X</v>
      </c>
      <c r="Q78" s="34" t="str">
        <f>IF(Componentes!Q75="","",IF($E$8&gt;=VALUE(RIGHT(Componentes!Q75,1)),"X",""))</f>
        <v>X</v>
      </c>
      <c r="R78" s="19"/>
      <c r="S78" s="384" t="s">
        <v>379</v>
      </c>
      <c r="T78" s="34"/>
      <c r="U78" s="34"/>
      <c r="V78" s="34"/>
      <c r="W78" s="34"/>
      <c r="X78" s="34"/>
      <c r="Z78" s="123" t="str">
        <f>Componentes!R75</f>
        <v>obrigatória / aferida em todos os ciclos (a partir do Ano 2, para Comitê de condiçao inicial "N1")</v>
      </c>
      <c r="AL78" s="137" t="str">
        <f t="shared" si="18"/>
        <v/>
      </c>
      <c r="AM78" s="130" t="str">
        <f t="shared" si="18"/>
        <v>ok</v>
      </c>
      <c r="AN78" s="130" t="str">
        <f t="shared" si="18"/>
        <v>ok</v>
      </c>
      <c r="AO78" s="130" t="str">
        <f t="shared" si="18"/>
        <v>ok</v>
      </c>
      <c r="AP78" s="131" t="str">
        <f t="shared" si="18"/>
        <v>ok</v>
      </c>
    </row>
    <row r="79" spans="1:42" s="2" customFormat="1" ht="81.75" customHeight="1" x14ac:dyDescent="0.25">
      <c r="A79" s="28">
        <v>32</v>
      </c>
      <c r="B79" s="62" t="str">
        <f>Componentes!B76</f>
        <v>VI.4</v>
      </c>
      <c r="C79" s="65" t="str">
        <f>Componentes!C76</f>
        <v>Acompanhamento do PROCOMITÊS pelo Conselho Estadual de Recursos Hídricos</v>
      </c>
      <c r="D79" s="65" t="str">
        <f>Componentes!D76</f>
        <v>Acompanhar o processo de implementaçao do Programa em cada comitê, mediante a constituiçao de Grupo de Trabalho, Câmara Técnica Temporária ou outra instancia específica no âmbito do Conselho Estadual de Recursos Hídricos.</v>
      </c>
      <c r="E79" s="63" t="str">
        <f>Componentes!F76</f>
        <v>CERH</v>
      </c>
      <c r="F79" s="64" t="str">
        <f>IF(Componentes!G76&lt;&gt;"",Componentes!G76,"")</f>
        <v/>
      </c>
      <c r="G79" s="64" t="str">
        <f>IF(Componentes!H76&lt;&gt;"",Componentes!H76,"")</f>
        <v>O</v>
      </c>
      <c r="H79" s="64" t="str">
        <f>IF(Componentes!I76&lt;&gt;"",Componentes!I76,"")</f>
        <v>O</v>
      </c>
      <c r="I79" s="64" t="str">
        <f>IF(Componentes!J76&lt;&gt;"",Componentes!J76,"")</f>
        <v>O</v>
      </c>
      <c r="J79" s="64" t="str">
        <f>IF(AND($E$8&gt;2,Componentes!K76&lt;&gt;""),Componentes!K76,"")</f>
        <v>O</v>
      </c>
      <c r="K79" s="19"/>
      <c r="L79" s="34" t="str">
        <f>IF(Componentes!L76="","",IF($E$8&gt;=VALUE(RIGHT(Componentes!L76,1)),"X",""))</f>
        <v/>
      </c>
      <c r="M79" s="34" t="str">
        <f>IF(Componentes!M76="","",IF($E$8&gt;=VALUE(RIGHT(Componentes!M76,1)),"X",""))</f>
        <v>X</v>
      </c>
      <c r="N79" s="34" t="str">
        <f>IF(Componentes!N76="","",IF($E$8&gt;=VALUE(RIGHT(Componentes!N76,1)),"X",""))</f>
        <v>X</v>
      </c>
      <c r="O79" s="34" t="str">
        <f>IF(Componentes!O76="","",IF($E$8&gt;=VALUE(RIGHT(Componentes!O76,1)),"X",""))</f>
        <v>X</v>
      </c>
      <c r="P79" s="34" t="str">
        <f>IF(Componentes!P76="","",IF($E$8&gt;=VALUE(RIGHT(Componentes!P76,1)),"X",""))</f>
        <v>X</v>
      </c>
      <c r="Q79" s="34" t="str">
        <f>IF(Componentes!Q76="","",IF($E$8&gt;=VALUE(RIGHT(Componentes!Q76,1)),"X",""))</f>
        <v>X</v>
      </c>
      <c r="R79" s="19"/>
      <c r="S79" s="384" t="s">
        <v>379</v>
      </c>
      <c r="T79" s="34"/>
      <c r="U79" s="34"/>
      <c r="V79" s="34"/>
      <c r="W79" s="34"/>
      <c r="X79" s="34"/>
      <c r="Z79" s="123" t="str">
        <f>Componentes!R76</f>
        <v>obrigatória / aferida em todos os ciclos</v>
      </c>
      <c r="AL79" s="137" t="str">
        <f t="shared" si="18"/>
        <v/>
      </c>
      <c r="AM79" s="167" t="str">
        <f t="shared" si="18"/>
        <v>ok</v>
      </c>
      <c r="AN79" s="167" t="str">
        <f t="shared" si="18"/>
        <v>ok</v>
      </c>
      <c r="AO79" s="167" t="str">
        <f t="shared" si="18"/>
        <v>ok</v>
      </c>
      <c r="AP79" s="168" t="str">
        <f t="shared" si="18"/>
        <v>ok</v>
      </c>
    </row>
    <row r="80" spans="1:42" s="2" customFormat="1" ht="50.1" customHeight="1" thickBot="1" x14ac:dyDescent="0.3">
      <c r="A80" s="28">
        <v>33</v>
      </c>
      <c r="B80" s="62" t="str">
        <f>Componentes!B77</f>
        <v>VI.5</v>
      </c>
      <c r="C80" s="65" t="str">
        <f>Componentes!C77</f>
        <v>Certificação das Metas pelo Conselho Estadual de Recursos Hídricos</v>
      </c>
      <c r="D80" s="65" t="str">
        <f>Componentes!D77</f>
        <v>Metas do comitê aferidas e certificadas pelo Conselho Estadual de Recursos Hídricos</v>
      </c>
      <c r="E80" s="63" t="str">
        <f>Componentes!F77</f>
        <v>CERH</v>
      </c>
      <c r="F80" s="64" t="str">
        <f>IF(Componentes!G77&lt;&gt;"",Componentes!G77,"")</f>
        <v/>
      </c>
      <c r="G80" s="64" t="str">
        <f>IF(Componentes!H77&lt;&gt;"",Componentes!H77,"")</f>
        <v>O</v>
      </c>
      <c r="H80" s="64" t="str">
        <f>IF(Componentes!I77&lt;&gt;"",Componentes!I77,"")</f>
        <v>O</v>
      </c>
      <c r="I80" s="64" t="str">
        <f>IF(Componentes!J77&lt;&gt;"",Componentes!J77,"")</f>
        <v>O</v>
      </c>
      <c r="J80" s="64" t="str">
        <f>IF(AND($E$8&gt;2,Componentes!K77&lt;&gt;""),Componentes!K77,"")</f>
        <v>O</v>
      </c>
      <c r="K80" s="19"/>
      <c r="L80" s="34" t="str">
        <f>IF(Componentes!L77="","",IF($E$8&gt;=VALUE(RIGHT(Componentes!L77,1)),"X",""))</f>
        <v/>
      </c>
      <c r="M80" s="34" t="str">
        <f>IF(Componentes!M77="","",IF($E$8&gt;=VALUE(RIGHT(Componentes!M77,1)),"X",""))</f>
        <v>X</v>
      </c>
      <c r="N80" s="34" t="str">
        <f>IF(Componentes!N77="","",IF($E$8&gt;=VALUE(RIGHT(Componentes!N77,1)),"X",""))</f>
        <v>X</v>
      </c>
      <c r="O80" s="34" t="str">
        <f>IF(Componentes!O77="","",IF($E$8&gt;=VALUE(RIGHT(Componentes!O77,1)),"X",""))</f>
        <v>X</v>
      </c>
      <c r="P80" s="34" t="str">
        <f>IF(Componentes!P77="","",IF($E$8&gt;=VALUE(RIGHT(Componentes!P77,1)),"X",""))</f>
        <v>X</v>
      </c>
      <c r="Q80" s="34" t="str">
        <f>IF(Componentes!Q77="","",IF($E$8&gt;=VALUE(RIGHT(Componentes!Q77,1)),"X",""))</f>
        <v>X</v>
      </c>
      <c r="R80" s="19"/>
      <c r="S80" s="384" t="s">
        <v>379</v>
      </c>
      <c r="T80" s="34"/>
      <c r="U80" s="34"/>
      <c r="V80" s="34"/>
      <c r="W80" s="34"/>
      <c r="X80" s="34"/>
      <c r="Z80" s="107" t="str">
        <f>Componentes!R77</f>
        <v>obrigatória / aferida em todos os ciclos</v>
      </c>
      <c r="AL80" s="138" t="str">
        <f t="shared" si="18"/>
        <v/>
      </c>
      <c r="AM80" s="133" t="str">
        <f t="shared" si="18"/>
        <v>ok</v>
      </c>
      <c r="AN80" s="133" t="str">
        <f t="shared" si="18"/>
        <v>ok</v>
      </c>
      <c r="AO80" s="133" t="str">
        <f t="shared" si="18"/>
        <v>ok</v>
      </c>
      <c r="AP80" s="134" t="str">
        <f t="shared" si="18"/>
        <v>ok</v>
      </c>
    </row>
    <row r="81" spans="1:42" s="25" customFormat="1" ht="9.9499999999999993" customHeight="1" x14ac:dyDescent="0.25">
      <c r="L81" s="36"/>
      <c r="M81" s="36"/>
      <c r="N81" s="36"/>
      <c r="O81" s="36"/>
      <c r="P81" s="36"/>
      <c r="Q81" s="36"/>
      <c r="S81" s="33"/>
      <c r="T81" s="33"/>
      <c r="U81" s="33"/>
      <c r="V81" s="33"/>
      <c r="W81" s="33"/>
      <c r="X81" s="33"/>
      <c r="Z81" s="76"/>
      <c r="AL81" s="13"/>
      <c r="AM81" s="29"/>
      <c r="AN81" s="29"/>
      <c r="AO81" s="29"/>
      <c r="AP81" s="29"/>
    </row>
    <row r="82" spans="1:42" ht="50.25" customHeight="1" x14ac:dyDescent="0.25">
      <c r="A82" s="25"/>
      <c r="B82" s="25"/>
      <c r="C82" s="25"/>
      <c r="D82" s="25"/>
      <c r="E82" s="119"/>
      <c r="F82" s="660" t="s">
        <v>294</v>
      </c>
      <c r="G82" s="661"/>
      <c r="H82" s="661"/>
      <c r="I82" s="661"/>
      <c r="J82" s="662"/>
      <c r="K82" s="33"/>
      <c r="L82" s="660" t="s">
        <v>293</v>
      </c>
      <c r="M82" s="661"/>
      <c r="N82" s="661"/>
      <c r="O82" s="661"/>
      <c r="P82" s="661"/>
      <c r="Q82" s="662"/>
      <c r="R82" s="387"/>
      <c r="S82" s="374" t="s">
        <v>159</v>
      </c>
      <c r="T82" s="660" t="s">
        <v>292</v>
      </c>
      <c r="U82" s="661"/>
      <c r="V82" s="661"/>
      <c r="W82" s="661"/>
      <c r="X82" s="662"/>
      <c r="AL82" s="139">
        <f>SUM(AL14:AL68)</f>
        <v>0</v>
      </c>
      <c r="AM82" s="139">
        <f>SUM(AM14:AM68)</f>
        <v>0</v>
      </c>
      <c r="AN82" s="139">
        <f>SUM(AN14:AN68)</f>
        <v>0</v>
      </c>
      <c r="AO82" s="139">
        <f>SUM(AO14:AO68)</f>
        <v>0</v>
      </c>
      <c r="AP82" s="139">
        <f>SUM(AP14:AP68)</f>
        <v>0</v>
      </c>
    </row>
    <row r="83" spans="1:42" s="18" customFormat="1" ht="22.5" customHeight="1" x14ac:dyDescent="0.25">
      <c r="A83" s="27"/>
      <c r="B83" s="11"/>
      <c r="C83" s="27"/>
      <c r="D83" s="27"/>
      <c r="E83" s="120"/>
      <c r="F83" s="115">
        <f>COUNTIF(F13:F80,"O")</f>
        <v>3</v>
      </c>
      <c r="G83" s="115">
        <f>COUNTIF(G13:G80,"O")</f>
        <v>13</v>
      </c>
      <c r="H83" s="115">
        <f>COUNTIF(H13:H80,"O")</f>
        <v>24</v>
      </c>
      <c r="I83" s="115">
        <f>COUNTIF(I13:I80,"O")</f>
        <v>26</v>
      </c>
      <c r="J83" s="115">
        <f>COUNTIF(J13:J80,"O")</f>
        <v>28</v>
      </c>
      <c r="K83" s="27"/>
      <c r="L83" s="388">
        <f t="shared" ref="L83:Q83" si="19">COUNTIF(L13:L80,"X")</f>
        <v>5</v>
      </c>
      <c r="M83" s="388">
        <f t="shared" si="19"/>
        <v>22</v>
      </c>
      <c r="N83" s="388">
        <f t="shared" si="19"/>
        <v>28</v>
      </c>
      <c r="O83" s="388">
        <f t="shared" si="19"/>
        <v>29</v>
      </c>
      <c r="P83" s="388">
        <f t="shared" si="19"/>
        <v>29</v>
      </c>
      <c r="Q83" s="388">
        <f t="shared" si="19"/>
        <v>29</v>
      </c>
      <c r="R83" s="389"/>
      <c r="S83" s="388">
        <f t="shared" ref="S83:X83" si="20">COUNTIF(S13:S80,"S")</f>
        <v>22</v>
      </c>
      <c r="T83" s="388">
        <f t="shared" si="20"/>
        <v>0</v>
      </c>
      <c r="U83" s="388">
        <f t="shared" si="20"/>
        <v>0</v>
      </c>
      <c r="V83" s="388">
        <f t="shared" si="20"/>
        <v>0</v>
      </c>
      <c r="W83" s="388">
        <f t="shared" si="20"/>
        <v>0</v>
      </c>
      <c r="X83" s="388">
        <f t="shared" si="20"/>
        <v>0</v>
      </c>
      <c r="Z83" s="76"/>
      <c r="AL83" s="13"/>
      <c r="AM83" s="29"/>
      <c r="AN83" s="29"/>
      <c r="AO83" s="29"/>
      <c r="AP83" s="29"/>
    </row>
    <row r="84" spans="1:42" s="15" customFormat="1" ht="20.100000000000001" customHeight="1" x14ac:dyDescent="0.25">
      <c r="A84" s="32"/>
      <c r="B84" s="391"/>
      <c r="C84" s="32"/>
      <c r="D84" s="32"/>
      <c r="E84" s="392"/>
      <c r="F84" s="393"/>
      <c r="G84" s="393"/>
      <c r="H84" s="393"/>
      <c r="I84" s="393"/>
      <c r="J84" s="393"/>
      <c r="K84" s="32"/>
      <c r="L84" s="118"/>
      <c r="M84" s="118"/>
      <c r="N84" s="118"/>
      <c r="O84" s="118"/>
      <c r="P84" s="118"/>
      <c r="Q84" s="118"/>
      <c r="R84" s="32"/>
      <c r="S84" s="3"/>
      <c r="T84" s="3"/>
      <c r="U84" s="3"/>
      <c r="V84" s="3"/>
      <c r="W84" s="3"/>
      <c r="X84" s="3"/>
      <c r="Z84" s="77"/>
      <c r="AL84" s="16"/>
      <c r="AM84" s="68"/>
      <c r="AN84" s="68"/>
      <c r="AO84" s="68"/>
      <c r="AP84" s="68"/>
    </row>
    <row r="85" spans="1:42" s="15" customFormat="1" ht="20.100000000000001" customHeight="1" x14ac:dyDescent="0.25">
      <c r="A85" s="32"/>
      <c r="B85" s="391"/>
      <c r="C85" s="32"/>
      <c r="D85" s="32"/>
      <c r="E85" s="392"/>
      <c r="F85" s="393"/>
      <c r="G85" s="393"/>
      <c r="H85" s="393"/>
      <c r="I85" s="393"/>
      <c r="J85" s="393"/>
      <c r="K85" s="32"/>
      <c r="L85" s="118"/>
      <c r="M85" s="118"/>
      <c r="N85" s="118"/>
      <c r="O85" s="118"/>
      <c r="P85" s="118"/>
      <c r="Q85" s="118"/>
      <c r="R85" s="32"/>
      <c r="S85" s="3"/>
      <c r="T85" s="3"/>
      <c r="U85" s="3"/>
      <c r="V85" s="3"/>
      <c r="W85" s="3"/>
      <c r="X85" s="3"/>
      <c r="Z85" s="77"/>
      <c r="AL85" s="16"/>
      <c r="AM85" s="68"/>
      <c r="AN85" s="68"/>
      <c r="AO85" s="68"/>
      <c r="AP85" s="68"/>
    </row>
    <row r="86" spans="1:42" s="68" customFormat="1" x14ac:dyDescent="0.25">
      <c r="L86" s="16"/>
      <c r="M86" s="16"/>
      <c r="N86" s="16"/>
      <c r="O86" s="16"/>
      <c r="P86" s="16"/>
      <c r="Q86" s="118"/>
      <c r="R86" s="72"/>
      <c r="S86" s="72"/>
      <c r="Y86" s="116"/>
      <c r="Z86" s="77"/>
      <c r="AL86" s="16"/>
    </row>
    <row r="87" spans="1:42" s="68" customFormat="1" ht="15.75" thickBot="1" x14ac:dyDescent="0.3">
      <c r="L87" s="16"/>
      <c r="M87" s="16"/>
      <c r="N87" s="16"/>
      <c r="O87" s="16"/>
      <c r="P87" s="16"/>
      <c r="Q87" s="118"/>
      <c r="R87" s="72"/>
      <c r="S87" s="72"/>
      <c r="Z87" s="77"/>
      <c r="AL87" s="13"/>
      <c r="AM87" s="29"/>
      <c r="AN87" s="29"/>
      <c r="AO87" s="29"/>
      <c r="AP87" s="29"/>
    </row>
    <row r="88" spans="1:42" s="15" customFormat="1" ht="20.100000000000001" customHeight="1" thickTop="1" x14ac:dyDescent="0.25">
      <c r="B88" s="395"/>
      <c r="C88" s="441"/>
      <c r="D88" s="443" t="s">
        <v>307</v>
      </c>
      <c r="E88" s="397"/>
      <c r="F88" s="397"/>
      <c r="G88" s="397"/>
      <c r="H88" s="397"/>
      <c r="I88" s="397"/>
      <c r="J88" s="397"/>
      <c r="K88" s="397"/>
      <c r="L88" s="398"/>
      <c r="M88" s="398"/>
      <c r="N88" s="398"/>
      <c r="O88" s="399"/>
      <c r="P88" s="16"/>
      <c r="Q88" s="118"/>
      <c r="R88" s="32"/>
      <c r="S88" s="32"/>
      <c r="Z88" s="77"/>
      <c r="AL88" s="13"/>
      <c r="AM88" s="18"/>
      <c r="AN88" s="18"/>
      <c r="AO88" s="18"/>
      <c r="AP88" s="18"/>
    </row>
    <row r="89" spans="1:42" s="15" customFormat="1" ht="20.100000000000001" customHeight="1" x14ac:dyDescent="0.25">
      <c r="B89" s="400"/>
      <c r="C89" s="410" t="str">
        <f>IF('Instrucoes Preenchimento'!B3&lt;&gt;"",'Instrucoes Preenchimento'!B3,"")</f>
        <v>B2</v>
      </c>
      <c r="D89" s="444" t="str">
        <f>IF('Instrucoes Preenchimento'!C3&lt;&gt;"",'Instrucoes Preenchimento'!C3,"")</f>
        <v>MARCAR "X", SE BACIA COMPARTILHADA</v>
      </c>
      <c r="E89" s="402"/>
      <c r="F89" s="402"/>
      <c r="G89" s="402"/>
      <c r="H89" s="402"/>
      <c r="I89" s="402"/>
      <c r="J89" s="402"/>
      <c r="K89" s="402"/>
      <c r="L89" s="403"/>
      <c r="M89" s="403"/>
      <c r="N89" s="403"/>
      <c r="O89" s="404"/>
      <c r="P89" s="16"/>
      <c r="Q89" s="118"/>
      <c r="R89" s="32"/>
      <c r="S89" s="32"/>
      <c r="Z89" s="77"/>
      <c r="AL89" s="13"/>
      <c r="AM89" s="18"/>
      <c r="AN89" s="18"/>
      <c r="AO89" s="18"/>
      <c r="AP89" s="18"/>
    </row>
    <row r="90" spans="1:42" s="15" customFormat="1" ht="20.100000000000001" customHeight="1" x14ac:dyDescent="0.25">
      <c r="B90" s="400"/>
      <c r="C90" s="410" t="str">
        <f>IF('Instrucoes Preenchimento'!B4&lt;&gt;"",'Instrucoes Preenchimento'!B4,"")</f>
        <v>B3</v>
      </c>
      <c r="D90" s="444" t="str">
        <f>IF('Instrucoes Preenchimento'!C4&lt;&gt;"",'Instrucoes Preenchimento'!C4,"")</f>
        <v>"0" para negociação; "1 a 5", para os ciclos de certificação (manter "0" neste etapa)</v>
      </c>
      <c r="E90" s="402"/>
      <c r="F90" s="402"/>
      <c r="G90" s="402"/>
      <c r="H90" s="402"/>
      <c r="I90" s="402"/>
      <c r="J90" s="402"/>
      <c r="K90" s="402"/>
      <c r="L90" s="403"/>
      <c r="M90" s="403"/>
      <c r="N90" s="403"/>
      <c r="O90" s="404"/>
      <c r="P90" s="16"/>
      <c r="Q90" s="118"/>
      <c r="R90" s="32"/>
      <c r="S90" s="32"/>
      <c r="Z90" s="77"/>
      <c r="AL90" s="13"/>
      <c r="AM90" s="18"/>
      <c r="AN90" s="18"/>
      <c r="AO90" s="18"/>
      <c r="AP90" s="18"/>
    </row>
    <row r="91" spans="1:42" s="15" customFormat="1" ht="20.100000000000001" customHeight="1" x14ac:dyDescent="0.25">
      <c r="B91" s="400"/>
      <c r="C91" s="410" t="str">
        <f>IF('Instrucoes Preenchimento'!B5&lt;&gt;"",'Instrucoes Preenchimento'!B5,"")</f>
        <v>B9</v>
      </c>
      <c r="D91" s="444" t="str">
        <f>IF('Instrucoes Preenchimento'!C5&lt;&gt;"",'Instrucoes Preenchimento'!C5,"")</f>
        <v>(já preenchido) nn: PREENCHER COM ID DO COMITE (se estado não adota qualquer codificação, usar numeração sequencial)</v>
      </c>
      <c r="E91" s="402"/>
      <c r="F91" s="402"/>
      <c r="G91" s="402"/>
      <c r="H91" s="402"/>
      <c r="I91" s="402"/>
      <c r="J91" s="402"/>
      <c r="K91" s="402"/>
      <c r="L91" s="403"/>
      <c r="M91" s="403"/>
      <c r="N91" s="403"/>
      <c r="O91" s="404"/>
      <c r="P91" s="16"/>
      <c r="Q91" s="118"/>
      <c r="R91" s="32"/>
      <c r="S91" s="32"/>
      <c r="Z91" s="77"/>
      <c r="AL91" s="13"/>
      <c r="AM91" s="18"/>
      <c r="AN91" s="18"/>
      <c r="AO91" s="18"/>
      <c r="AP91" s="18"/>
    </row>
    <row r="92" spans="1:42" s="15" customFormat="1" ht="20.100000000000001" customHeight="1" x14ac:dyDescent="0.25">
      <c r="B92" s="400"/>
      <c r="C92" s="410" t="str">
        <f>IF('Instrucoes Preenchimento'!B6&lt;&gt;"",'Instrucoes Preenchimento'!B6,"")</f>
        <v>C9</v>
      </c>
      <c r="D92" s="444" t="str">
        <f>IF('Instrucoes Preenchimento'!C6&lt;&gt;"",'Instrucoes Preenchimento'!C6,"")</f>
        <v>(já preenchido) UF: PREENCHER COM SIGLA ESTADO</v>
      </c>
      <c r="E92" s="402"/>
      <c r="F92" s="402"/>
      <c r="G92" s="402"/>
      <c r="H92" s="402"/>
      <c r="I92" s="402"/>
      <c r="J92" s="402"/>
      <c r="K92" s="402"/>
      <c r="L92" s="403"/>
      <c r="M92" s="403"/>
      <c r="N92" s="403"/>
      <c r="O92" s="404"/>
      <c r="P92" s="16"/>
      <c r="Q92" s="118"/>
      <c r="R92" s="32"/>
      <c r="S92" s="394"/>
      <c r="T92" s="81"/>
      <c r="U92" s="81"/>
      <c r="V92" s="81"/>
      <c r="W92" s="81"/>
      <c r="Z92" s="77"/>
      <c r="AL92" s="13"/>
      <c r="AM92" s="18"/>
      <c r="AN92" s="18"/>
      <c r="AO92" s="18"/>
      <c r="AP92" s="18"/>
    </row>
    <row r="93" spans="1:42" s="15" customFormat="1" ht="20.100000000000001" customHeight="1" x14ac:dyDescent="0.25">
      <c r="B93" s="400"/>
      <c r="C93" s="410" t="str">
        <f>IF('Instrucoes Preenchimento'!B7&lt;&gt;"",'Instrucoes Preenchimento'!B7,"")</f>
        <v>ins</v>
      </c>
      <c r="D93" s="444" t="str">
        <f>IF('Instrucoes Preenchimento'!C7&lt;&gt;"",'Instrucoes Preenchimento'!C7,"")</f>
        <v>(já preenchido) PREENCHER COM NOME DO COMITE</v>
      </c>
      <c r="E93" s="402"/>
      <c r="F93" s="402"/>
      <c r="G93" s="402"/>
      <c r="H93" s="402"/>
      <c r="I93" s="402"/>
      <c r="J93" s="402"/>
      <c r="K93" s="402"/>
      <c r="L93" s="403"/>
      <c r="M93" s="403"/>
      <c r="N93" s="403"/>
      <c r="O93" s="404"/>
      <c r="P93" s="16"/>
      <c r="Q93" s="118"/>
      <c r="R93" s="32"/>
      <c r="S93" s="394"/>
      <c r="T93" s="81"/>
      <c r="U93" s="81"/>
      <c r="V93" s="81"/>
      <c r="W93" s="81"/>
      <c r="Z93" s="77"/>
      <c r="AL93" s="13"/>
      <c r="AM93" s="18"/>
      <c r="AN93" s="18"/>
      <c r="AO93" s="18"/>
      <c r="AP93" s="18"/>
    </row>
    <row r="94" spans="1:42" s="15" customFormat="1" ht="20.100000000000001" customHeight="1" x14ac:dyDescent="0.25">
      <c r="B94" s="400"/>
      <c r="C94" s="410" t="str">
        <f>IF('Instrucoes Preenchimento'!B8&lt;&gt;"",'Instrucoes Preenchimento'!B8,"")</f>
        <v>E9</v>
      </c>
      <c r="D94" s="444" t="str">
        <f>IF('Instrucoes Preenchimento'!C8&lt;&gt;"",'Instrucoes Preenchimento'!C8,"")</f>
        <v>PREENCHER COM NIVEL CARACTERISTICO INICIAL DO CBH (1, 2, 3, 4 OU 5) CONFORME ABA  "Níveis"</v>
      </c>
      <c r="E94" s="402"/>
      <c r="F94" s="402"/>
      <c r="G94" s="402"/>
      <c r="H94" s="402"/>
      <c r="I94" s="402"/>
      <c r="J94" s="402"/>
      <c r="K94" s="402"/>
      <c r="L94" s="403"/>
      <c r="M94" s="403"/>
      <c r="N94" s="403"/>
      <c r="O94" s="404"/>
      <c r="P94" s="16"/>
      <c r="Q94" s="118"/>
      <c r="R94" s="32"/>
      <c r="S94" s="32"/>
      <c r="Z94" s="77"/>
      <c r="AL94" s="13"/>
      <c r="AM94" s="18"/>
      <c r="AN94" s="18"/>
      <c r="AO94" s="18"/>
      <c r="AP94" s="18"/>
    </row>
    <row r="95" spans="1:42" s="15" customFormat="1" ht="20.100000000000001" customHeight="1" x14ac:dyDescent="0.25">
      <c r="B95" s="400"/>
      <c r="C95" s="410" t="str">
        <f>IF('Instrucoes Preenchimento'!B9&lt;&gt;"",'Instrucoes Preenchimento'!B9,"")</f>
        <v>COLUNA S</v>
      </c>
      <c r="D95" s="444" t="str">
        <f>IF('Instrucoes Preenchimento'!C9&lt;&gt;"",'Instrucoes Preenchimento'!C9,"")</f>
        <v>PREENCHER COM "S", CASO O CBH ATENDA AO INDICADOR DA LINHA CORRESPONDENTE, NA CONDIÇAO INICIAL</v>
      </c>
      <c r="E95" s="402"/>
      <c r="F95" s="402"/>
      <c r="G95" s="402"/>
      <c r="H95" s="402"/>
      <c r="I95" s="402"/>
      <c r="J95" s="402"/>
      <c r="K95" s="402"/>
      <c r="L95" s="403"/>
      <c r="M95" s="403"/>
      <c r="N95" s="403"/>
      <c r="O95" s="404"/>
      <c r="P95" s="16"/>
      <c r="Q95" s="118"/>
      <c r="R95" s="32"/>
      <c r="S95" s="32"/>
      <c r="Z95" s="77"/>
      <c r="AL95" s="13"/>
      <c r="AM95" s="18"/>
      <c r="AN95" s="18"/>
      <c r="AO95" s="18"/>
      <c r="AP95" s="18"/>
    </row>
    <row r="96" spans="1:42" s="15" customFormat="1" ht="20.100000000000001" customHeight="1" x14ac:dyDescent="0.25">
      <c r="B96" s="400"/>
      <c r="C96" s="410" t="str">
        <f>IF('Instrucoes Preenchimento'!B10&lt;&gt;"",'Instrucoes Preenchimento'!B10,"")</f>
        <v>E (30a32, 40a42, 60a89)</v>
      </c>
      <c r="D96" s="444" t="str">
        <f>IF('Instrucoes Preenchimento'!C10&lt;&gt;"",'Instrucoes Preenchimento'!C10,"")</f>
        <v>INDICAR RESPONSAVEL PRIMARIO, PARA O INDICADOR CORRESPONDENTE</v>
      </c>
      <c r="E96" s="402"/>
      <c r="F96" s="402"/>
      <c r="G96" s="402"/>
      <c r="H96" s="402"/>
      <c r="I96" s="402"/>
      <c r="J96" s="402"/>
      <c r="K96" s="402"/>
      <c r="L96" s="403"/>
      <c r="M96" s="403"/>
      <c r="N96" s="403"/>
      <c r="O96" s="404"/>
      <c r="P96" s="16"/>
      <c r="Q96" s="118"/>
      <c r="R96" s="32"/>
      <c r="S96" s="32"/>
      <c r="Z96" s="77"/>
      <c r="AL96" s="13"/>
      <c r="AM96" s="18"/>
      <c r="AN96" s="18"/>
      <c r="AO96" s="18"/>
      <c r="AP96" s="18"/>
    </row>
    <row r="97" spans="2:42" s="15" customFormat="1" ht="20.100000000000001" customHeight="1" x14ac:dyDescent="0.25">
      <c r="B97" s="400"/>
      <c r="C97" s="410" t="str">
        <f>IF('Instrucoes Preenchimento'!B11&lt;&gt;"",'Instrucoes Preenchimento'!B11,"")</f>
        <v>AREA AZUL</v>
      </c>
      <c r="D97" s="444" t="str">
        <f>IF('Instrucoes Preenchimento'!C11&lt;&gt;"",'Instrucoes Preenchimento'!C11,"")</f>
        <v xml:space="preserve">ASSINALAR, CONFORME O INDICADOR CONSIDERADO, AS CELULAS DA "AREA AZUL" DO COMPONENTE V </v>
      </c>
      <c r="E97" s="402"/>
      <c r="F97" s="402"/>
      <c r="G97" s="402"/>
      <c r="H97" s="402"/>
      <c r="I97" s="402"/>
      <c r="J97" s="402"/>
      <c r="K97" s="402"/>
      <c r="L97" s="403"/>
      <c r="M97" s="403"/>
      <c r="N97" s="403"/>
      <c r="O97" s="404"/>
      <c r="P97" s="16"/>
      <c r="Q97" s="118"/>
      <c r="R97" s="32"/>
      <c r="S97" s="32"/>
      <c r="Z97" s="77"/>
      <c r="AL97" s="13"/>
      <c r="AM97" s="18"/>
      <c r="AN97" s="18"/>
      <c r="AO97" s="18"/>
      <c r="AP97" s="18"/>
    </row>
    <row r="98" spans="2:42" s="15" customFormat="1" ht="20.100000000000001" customHeight="1" x14ac:dyDescent="0.25">
      <c r="B98" s="411"/>
      <c r="C98" s="410" t="str">
        <f>IF('Instrucoes Preenchimento'!B12&lt;&gt;"",'Instrucoes Preenchimento'!B12,"")</f>
        <v>-</v>
      </c>
      <c r="D98" s="444" t="str">
        <f>IF('Instrucoes Preenchimento'!C12&lt;&gt;"",'Instrucoes Preenchimento'!C12,"")</f>
        <v>(assinalar o ano escolhido e os demais à direita, sempre observando as orientações da Coluna Z)</v>
      </c>
      <c r="E98" s="412"/>
      <c r="F98" s="412"/>
      <c r="G98" s="412"/>
      <c r="H98" s="412"/>
      <c r="I98" s="412"/>
      <c r="J98" s="412"/>
      <c r="K98" s="412"/>
      <c r="L98" s="413"/>
      <c r="M98" s="413"/>
      <c r="N98" s="413"/>
      <c r="O98" s="414"/>
      <c r="P98" s="16"/>
      <c r="Q98" s="118"/>
      <c r="R98" s="32"/>
      <c r="S98" s="32"/>
      <c r="Z98" s="77"/>
      <c r="AL98" s="13"/>
      <c r="AM98" s="18"/>
      <c r="AN98" s="18"/>
      <c r="AO98" s="18"/>
      <c r="AP98" s="18"/>
    </row>
    <row r="99" spans="2:42" s="15" customFormat="1" ht="20.100000000000001" customHeight="1" x14ac:dyDescent="0.25">
      <c r="B99" s="411"/>
      <c r="C99" s="410" t="str">
        <f>IF('Instrucoes Preenchimento'!B13&lt;&gt;"",'Instrucoes Preenchimento'!B13,"")</f>
        <v>E12, E28, E38, E48, E58, E75</v>
      </c>
      <c r="D99" s="444" t="str">
        <f>IF('Instrucoes Preenchimento'!C13&lt;&gt;"",'Instrucoes Preenchimento'!C13,"")</f>
        <v>ESCOLHER OS PESOS DOS COMPONENTES, OBSERVANDO AS FAIXAS PERMITIDAS (PREENCHIDO PREVIAMENTE COM OS VALORES RECOMENDADOS)</v>
      </c>
      <c r="E99" s="412"/>
      <c r="F99" s="412"/>
      <c r="G99" s="412"/>
      <c r="H99" s="412"/>
      <c r="I99" s="412"/>
      <c r="J99" s="412"/>
      <c r="K99" s="412"/>
      <c r="L99" s="413"/>
      <c r="M99" s="413"/>
      <c r="N99" s="413"/>
      <c r="O99" s="414"/>
      <c r="P99" s="16"/>
      <c r="Q99" s="118"/>
      <c r="R99" s="32"/>
      <c r="S99" s="32"/>
      <c r="Z99" s="77"/>
      <c r="AL99" s="13"/>
      <c r="AM99" s="18"/>
      <c r="AN99" s="18"/>
      <c r="AO99" s="18"/>
      <c r="AP99" s="18"/>
    </row>
    <row r="100" spans="2:42" s="15" customFormat="1" ht="20.100000000000001" customHeight="1" x14ac:dyDescent="0.25">
      <c r="B100" s="411"/>
      <c r="C100" s="410" t="str">
        <f>IF('Instrucoes Preenchimento'!B14&lt;&gt;"",'Instrucoes Preenchimento'!B14,"")</f>
        <v>Colunas Certificação Anual</v>
      </c>
      <c r="D100" s="444" t="str">
        <f>IF('Instrucoes Preenchimento'!C14&lt;&gt;"",'Instrucoes Preenchimento'!C14,"")</f>
        <v>Quando for avaliar, marcar "S", para meta contratada e alcançada, ou "N" para meta contratada e não alcançada</v>
      </c>
      <c r="E100" s="412"/>
      <c r="F100" s="412"/>
      <c r="G100" s="412"/>
      <c r="H100" s="412"/>
      <c r="I100" s="412"/>
      <c r="J100" s="412"/>
      <c r="K100" s="412"/>
      <c r="L100" s="413"/>
      <c r="M100" s="413"/>
      <c r="N100" s="413"/>
      <c r="O100" s="414"/>
      <c r="P100" s="16"/>
      <c r="Q100" s="118"/>
      <c r="R100" s="32"/>
      <c r="S100" s="32"/>
      <c r="Z100" s="77"/>
      <c r="AL100" s="13"/>
      <c r="AM100" s="18"/>
      <c r="AN100" s="18"/>
      <c r="AO100" s="18"/>
      <c r="AP100" s="18"/>
    </row>
    <row r="101" spans="2:42" s="15" customFormat="1" ht="20.100000000000001" customHeight="1" x14ac:dyDescent="0.25">
      <c r="B101" s="411"/>
      <c r="C101" s="410" t="str">
        <f>IF('Instrucoes Preenchimento'!B15&lt;&gt;"",'Instrucoes Preenchimento'!B15,"")</f>
        <v/>
      </c>
      <c r="D101" s="444" t="str">
        <f>IF('Instrucoes Preenchimento'!C15&lt;&gt;"",'Instrucoes Preenchimento'!C15,"")</f>
        <v/>
      </c>
      <c r="E101" s="412"/>
      <c r="F101" s="412"/>
      <c r="G101" s="412"/>
      <c r="H101" s="412"/>
      <c r="I101" s="412"/>
      <c r="J101" s="412"/>
      <c r="K101" s="412"/>
      <c r="L101" s="413"/>
      <c r="M101" s="413"/>
      <c r="N101" s="413"/>
      <c r="O101" s="414"/>
      <c r="P101" s="16"/>
      <c r="Q101" s="118"/>
      <c r="R101" s="32"/>
      <c r="S101" s="32"/>
      <c r="Z101" s="77"/>
      <c r="AL101" s="13"/>
      <c r="AM101" s="18"/>
      <c r="AN101" s="18"/>
      <c r="AO101" s="18"/>
      <c r="AP101" s="18"/>
    </row>
    <row r="102" spans="2:42" s="15" customFormat="1" ht="20.100000000000001" customHeight="1" thickBot="1" x14ac:dyDescent="0.3">
      <c r="B102" s="405"/>
      <c r="C102" s="440" t="str">
        <f>IF('Instrucoes Preenchimento'!B16&lt;&gt;"",'Instrucoes Preenchimento'!B16,"")</f>
        <v/>
      </c>
      <c r="D102" s="445" t="str">
        <f>IF('Instrucoes Preenchimento'!C16&lt;&gt;"",'Instrucoes Preenchimento'!C16,"")</f>
        <v/>
      </c>
      <c r="E102" s="407"/>
      <c r="F102" s="407"/>
      <c r="G102" s="407"/>
      <c r="H102" s="407"/>
      <c r="I102" s="407"/>
      <c r="J102" s="407"/>
      <c r="K102" s="407"/>
      <c r="L102" s="408"/>
      <c r="M102" s="408"/>
      <c r="N102" s="408"/>
      <c r="O102" s="409"/>
      <c r="P102" s="16"/>
      <c r="Q102" s="118"/>
      <c r="R102" s="32"/>
      <c r="S102" s="32"/>
      <c r="Z102" s="77"/>
      <c r="AL102" s="13"/>
      <c r="AM102" s="18"/>
      <c r="AN102" s="18"/>
      <c r="AO102" s="18"/>
      <c r="AP102" s="18"/>
    </row>
    <row r="103" spans="2:42" s="68" customFormat="1" ht="15.75" thickTop="1" x14ac:dyDescent="0.25">
      <c r="L103" s="16"/>
      <c r="M103" s="16"/>
      <c r="N103" s="16"/>
      <c r="O103" s="16"/>
      <c r="P103" s="16"/>
      <c r="Q103" s="118"/>
      <c r="R103" s="72"/>
      <c r="S103" s="72"/>
      <c r="Z103" s="77"/>
      <c r="AL103" s="13"/>
      <c r="AM103" s="29"/>
      <c r="AN103" s="29"/>
      <c r="AO103" s="29"/>
      <c r="AP103" s="29"/>
    </row>
    <row r="104" spans="2:42" s="68" customFormat="1" ht="15.75" x14ac:dyDescent="0.25">
      <c r="C104" s="381"/>
      <c r="D104" s="382"/>
      <c r="L104" s="16"/>
      <c r="M104" s="16"/>
      <c r="N104" s="16"/>
      <c r="O104" s="16"/>
      <c r="P104" s="16"/>
      <c r="Q104" s="118"/>
      <c r="R104" s="72"/>
      <c r="S104" s="72"/>
      <c r="Z104" s="77"/>
      <c r="AL104" s="13"/>
      <c r="AM104" s="29"/>
      <c r="AN104" s="29"/>
      <c r="AO104" s="29"/>
      <c r="AP104" s="29"/>
    </row>
    <row r="105" spans="2:42" s="68" customFormat="1" ht="15.75" x14ac:dyDescent="0.25">
      <c r="C105" s="381"/>
      <c r="D105" s="382"/>
      <c r="L105" s="16"/>
      <c r="M105" s="16"/>
      <c r="N105" s="16"/>
      <c r="O105" s="16"/>
      <c r="P105" s="16"/>
      <c r="Q105" s="118"/>
      <c r="R105" s="72"/>
      <c r="S105" s="72"/>
      <c r="Z105" s="77"/>
      <c r="AL105" s="13"/>
      <c r="AM105" s="29"/>
      <c r="AN105" s="29"/>
      <c r="AO105" s="29"/>
      <c r="AP105" s="29"/>
    </row>
    <row r="106" spans="2:42" s="68" customFormat="1" ht="15.75" x14ac:dyDescent="0.25">
      <c r="C106" s="381"/>
      <c r="D106" s="382"/>
      <c r="L106" s="16"/>
      <c r="M106" s="16"/>
      <c r="N106" s="16"/>
      <c r="O106" s="16"/>
      <c r="P106" s="16"/>
      <c r="Q106" s="118"/>
      <c r="R106" s="72"/>
      <c r="S106" s="122"/>
      <c r="T106" s="121"/>
      <c r="U106" s="121"/>
      <c r="V106" s="121"/>
      <c r="W106" s="121"/>
      <c r="Z106" s="77"/>
      <c r="AL106" s="13"/>
      <c r="AM106" s="29"/>
      <c r="AN106" s="29"/>
      <c r="AO106" s="29"/>
      <c r="AP106" s="29"/>
    </row>
    <row r="107" spans="2:42" s="68" customFormat="1" ht="15.75" x14ac:dyDescent="0.25">
      <c r="C107" s="381"/>
      <c r="D107" s="382"/>
      <c r="L107" s="16"/>
      <c r="M107" s="16"/>
      <c r="N107" s="16"/>
      <c r="O107" s="16"/>
      <c r="P107" s="16"/>
      <c r="Q107" s="118"/>
      <c r="R107" s="72"/>
      <c r="S107" s="72"/>
      <c r="Z107" s="77"/>
      <c r="AL107" s="13"/>
      <c r="AM107" s="29"/>
      <c r="AN107" s="29"/>
      <c r="AO107" s="29"/>
      <c r="AP107" s="29"/>
    </row>
    <row r="108" spans="2:42" s="68" customFormat="1" ht="15.75" x14ac:dyDescent="0.25">
      <c r="C108" s="381"/>
      <c r="D108" s="382"/>
      <c r="L108" s="16"/>
      <c r="M108" s="16"/>
      <c r="N108" s="16"/>
      <c r="O108" s="16"/>
      <c r="P108" s="16"/>
      <c r="Q108" s="118"/>
      <c r="R108" s="72"/>
      <c r="S108" s="72"/>
      <c r="Z108" s="77"/>
      <c r="AL108" s="13"/>
      <c r="AM108" s="29"/>
      <c r="AN108" s="29"/>
      <c r="AO108" s="29"/>
      <c r="AP108" s="29"/>
    </row>
    <row r="109" spans="2:42" s="68" customFormat="1" ht="15.75" x14ac:dyDescent="0.25">
      <c r="C109" s="381"/>
      <c r="D109" s="382"/>
      <c r="L109" s="16"/>
      <c r="M109" s="16"/>
      <c r="N109" s="16"/>
      <c r="O109" s="16"/>
      <c r="P109" s="16"/>
      <c r="Q109" s="16"/>
      <c r="Z109" s="77"/>
      <c r="AL109" s="13"/>
      <c r="AM109" s="29"/>
      <c r="AN109" s="29"/>
      <c r="AO109" s="29"/>
      <c r="AP109" s="29"/>
    </row>
    <row r="110" spans="2:42" s="68" customFormat="1" ht="15.75" x14ac:dyDescent="0.25">
      <c r="C110" s="381"/>
      <c r="D110" s="382"/>
      <c r="L110" s="16"/>
      <c r="M110" s="16"/>
      <c r="N110" s="16"/>
      <c r="O110" s="16"/>
      <c r="P110" s="16"/>
      <c r="Q110" s="16"/>
      <c r="Z110" s="77"/>
      <c r="AL110" s="13"/>
      <c r="AM110" s="29"/>
      <c r="AN110" s="29"/>
      <c r="AO110" s="29"/>
      <c r="AP110" s="29"/>
    </row>
    <row r="111" spans="2:42" s="68" customFormat="1" ht="15.75" x14ac:dyDescent="0.25">
      <c r="C111" s="381"/>
      <c r="D111" s="382"/>
      <c r="L111" s="16"/>
      <c r="M111" s="16"/>
      <c r="N111" s="16"/>
      <c r="O111" s="16"/>
      <c r="P111" s="16"/>
      <c r="Q111" s="16"/>
      <c r="S111" s="121"/>
      <c r="T111" s="121"/>
      <c r="U111" s="121"/>
      <c r="V111" s="121"/>
      <c r="W111" s="121"/>
      <c r="Z111" s="77"/>
      <c r="AL111" s="13"/>
      <c r="AM111" s="29"/>
      <c r="AN111" s="29"/>
      <c r="AO111" s="29"/>
      <c r="AP111" s="29"/>
    </row>
    <row r="112" spans="2:42" s="68" customFormat="1" ht="15.75" x14ac:dyDescent="0.25">
      <c r="C112" s="381"/>
      <c r="D112" s="382"/>
      <c r="L112" s="16"/>
      <c r="M112" s="16"/>
      <c r="N112" s="16"/>
      <c r="O112" s="16"/>
      <c r="P112" s="16"/>
      <c r="Q112" s="16"/>
      <c r="Z112" s="77"/>
      <c r="AL112" s="13"/>
      <c r="AM112" s="29"/>
      <c r="AN112" s="29"/>
      <c r="AO112" s="29"/>
      <c r="AP112" s="29"/>
    </row>
    <row r="113" spans="12:42" s="68" customFormat="1" x14ac:dyDescent="0.25">
      <c r="L113" s="16"/>
      <c r="M113" s="16"/>
      <c r="N113" s="16"/>
      <c r="O113" s="16"/>
      <c r="P113" s="16"/>
      <c r="Q113" s="16"/>
      <c r="Z113" s="77"/>
      <c r="AL113" s="13"/>
      <c r="AM113" s="29"/>
      <c r="AN113" s="29"/>
      <c r="AO113" s="29"/>
      <c r="AP113" s="29"/>
    </row>
    <row r="114" spans="12:42" s="68" customFormat="1" x14ac:dyDescent="0.25">
      <c r="L114" s="16"/>
      <c r="M114" s="16"/>
      <c r="N114" s="16"/>
      <c r="O114" s="16"/>
      <c r="P114" s="16"/>
      <c r="Q114" s="16"/>
      <c r="Z114" s="77"/>
      <c r="AL114" s="13"/>
      <c r="AM114" s="29"/>
      <c r="AN114" s="29"/>
      <c r="AO114" s="29"/>
      <c r="AP114" s="29"/>
    </row>
    <row r="115" spans="12:42" s="68" customFormat="1" x14ac:dyDescent="0.25">
      <c r="L115" s="16"/>
      <c r="M115" s="16"/>
      <c r="N115" s="16"/>
      <c r="O115" s="16"/>
      <c r="P115" s="16"/>
      <c r="Q115" s="16"/>
      <c r="Z115" s="77"/>
      <c r="AL115" s="13"/>
      <c r="AM115" s="29"/>
      <c r="AN115" s="29"/>
      <c r="AO115" s="29"/>
      <c r="AP115" s="29"/>
    </row>
    <row r="116" spans="12:42" s="68" customFormat="1" x14ac:dyDescent="0.25">
      <c r="L116" s="16"/>
      <c r="M116" s="16"/>
      <c r="N116" s="16"/>
      <c r="O116" s="16"/>
      <c r="P116" s="16"/>
      <c r="Q116" s="16"/>
      <c r="Z116" s="77"/>
      <c r="AL116" s="13"/>
      <c r="AM116" s="29"/>
      <c r="AN116" s="29"/>
      <c r="AO116" s="29"/>
      <c r="AP116" s="29"/>
    </row>
    <row r="117" spans="12:42" s="68" customFormat="1" x14ac:dyDescent="0.25">
      <c r="L117" s="16"/>
      <c r="M117" s="16"/>
      <c r="N117" s="16"/>
      <c r="O117" s="16"/>
      <c r="P117" s="16"/>
      <c r="Q117" s="16"/>
      <c r="Z117" s="77"/>
      <c r="AL117" s="13"/>
      <c r="AM117" s="29"/>
      <c r="AN117" s="29"/>
      <c r="AO117" s="29"/>
      <c r="AP117" s="29"/>
    </row>
    <row r="118" spans="12:42" s="68" customFormat="1" x14ac:dyDescent="0.25">
      <c r="L118" s="16"/>
      <c r="M118" s="16"/>
      <c r="N118" s="16"/>
      <c r="O118" s="16"/>
      <c r="P118" s="16"/>
      <c r="Q118" s="16"/>
      <c r="Z118" s="77"/>
      <c r="AL118" s="13"/>
      <c r="AM118" s="29"/>
      <c r="AN118" s="29"/>
      <c r="AO118" s="29"/>
      <c r="AP118" s="29"/>
    </row>
    <row r="119" spans="12:42" s="68" customFormat="1" x14ac:dyDescent="0.25">
      <c r="L119" s="16"/>
      <c r="M119" s="16"/>
      <c r="N119" s="16"/>
      <c r="O119" s="16"/>
      <c r="P119" s="16"/>
      <c r="Q119" s="16"/>
      <c r="Z119" s="77"/>
      <c r="AL119" s="13"/>
      <c r="AM119" s="29"/>
      <c r="AN119" s="29"/>
      <c r="AO119" s="29"/>
      <c r="AP119" s="29"/>
    </row>
    <row r="120" spans="12:42" s="68" customFormat="1" x14ac:dyDescent="0.25">
      <c r="L120" s="16"/>
      <c r="M120" s="16"/>
      <c r="N120" s="16"/>
      <c r="O120" s="16"/>
      <c r="P120" s="16"/>
      <c r="Q120" s="16"/>
      <c r="Z120" s="77"/>
      <c r="AL120" s="13"/>
      <c r="AM120" s="29"/>
      <c r="AN120" s="29"/>
      <c r="AO120" s="29"/>
      <c r="AP120" s="29"/>
    </row>
    <row r="121" spans="12:42" s="68" customFormat="1" x14ac:dyDescent="0.25">
      <c r="L121" s="16"/>
      <c r="M121" s="16"/>
      <c r="N121" s="16"/>
      <c r="O121" s="16"/>
      <c r="P121" s="16"/>
      <c r="Q121" s="16"/>
      <c r="Z121" s="77"/>
      <c r="AL121" s="13"/>
      <c r="AM121" s="29"/>
      <c r="AN121" s="29"/>
      <c r="AO121" s="29"/>
      <c r="AP121" s="29"/>
    </row>
    <row r="122" spans="12:42" s="68" customFormat="1" x14ac:dyDescent="0.25">
      <c r="L122" s="16"/>
      <c r="M122" s="16"/>
      <c r="N122" s="16"/>
      <c r="O122" s="16"/>
      <c r="P122" s="16"/>
      <c r="Q122" s="16"/>
      <c r="Z122" s="77"/>
      <c r="AL122" s="13"/>
      <c r="AM122" s="29"/>
      <c r="AN122" s="29"/>
      <c r="AO122" s="29"/>
      <c r="AP122" s="29"/>
    </row>
    <row r="123" spans="12:42" s="68" customFormat="1" x14ac:dyDescent="0.25">
      <c r="L123" s="16"/>
      <c r="M123" s="16"/>
      <c r="N123" s="16"/>
      <c r="O123" s="16"/>
      <c r="P123" s="16"/>
      <c r="Q123" s="16"/>
      <c r="Z123" s="77"/>
      <c r="AL123" s="13"/>
      <c r="AM123" s="29"/>
      <c r="AN123" s="29"/>
      <c r="AO123" s="29"/>
      <c r="AP123" s="29"/>
    </row>
    <row r="124" spans="12:42" s="68" customFormat="1" x14ac:dyDescent="0.25">
      <c r="L124" s="16"/>
      <c r="M124" s="16"/>
      <c r="N124" s="16"/>
      <c r="O124" s="16"/>
      <c r="P124" s="16"/>
      <c r="Q124" s="16"/>
      <c r="Z124" s="77"/>
      <c r="AL124" s="13"/>
      <c r="AM124" s="29"/>
      <c r="AN124" s="29"/>
      <c r="AO124" s="29"/>
      <c r="AP124" s="29"/>
    </row>
    <row r="125" spans="12:42" s="68" customFormat="1" x14ac:dyDescent="0.25">
      <c r="L125" s="16"/>
      <c r="M125" s="16"/>
      <c r="N125" s="16"/>
      <c r="O125" s="16"/>
      <c r="P125" s="16"/>
      <c r="Q125" s="16"/>
      <c r="Z125" s="77"/>
      <c r="AL125" s="13"/>
      <c r="AM125" s="29"/>
      <c r="AN125" s="29"/>
      <c r="AO125" s="29"/>
      <c r="AP125" s="29"/>
    </row>
    <row r="126" spans="12:42" s="68" customFormat="1" x14ac:dyDescent="0.25">
      <c r="L126" s="16"/>
      <c r="M126" s="16"/>
      <c r="N126" s="16"/>
      <c r="O126" s="16"/>
      <c r="P126" s="16"/>
      <c r="Q126" s="16"/>
      <c r="Z126" s="77"/>
      <c r="AL126" s="13"/>
      <c r="AM126" s="29"/>
      <c r="AN126" s="29"/>
      <c r="AO126" s="29"/>
      <c r="AP126" s="29"/>
    </row>
    <row r="127" spans="12:42" s="68" customFormat="1" x14ac:dyDescent="0.25">
      <c r="L127" s="16"/>
      <c r="M127" s="16"/>
      <c r="N127" s="16"/>
      <c r="O127" s="16"/>
      <c r="P127" s="16"/>
      <c r="Q127" s="16"/>
      <c r="Z127" s="77"/>
      <c r="AL127" s="13"/>
      <c r="AM127" s="29"/>
      <c r="AN127" s="29"/>
      <c r="AO127" s="29"/>
      <c r="AP127" s="29"/>
    </row>
    <row r="128" spans="12:42" s="68" customFormat="1" x14ac:dyDescent="0.25">
      <c r="L128" s="16"/>
      <c r="M128" s="16"/>
      <c r="N128" s="16"/>
      <c r="O128" s="16"/>
      <c r="P128" s="16"/>
      <c r="Q128" s="16"/>
      <c r="Z128" s="77"/>
      <c r="AL128" s="13"/>
      <c r="AM128" s="29"/>
      <c r="AN128" s="29"/>
      <c r="AO128" s="29"/>
      <c r="AP128" s="29"/>
    </row>
    <row r="129" spans="12:42" s="68" customFormat="1" x14ac:dyDescent="0.25">
      <c r="L129" s="16"/>
      <c r="M129" s="16"/>
      <c r="N129" s="16"/>
      <c r="O129" s="16"/>
      <c r="P129" s="16"/>
      <c r="Q129" s="16"/>
      <c r="Z129" s="77"/>
      <c r="AL129" s="13"/>
      <c r="AM129" s="29"/>
      <c r="AN129" s="29"/>
      <c r="AO129" s="29"/>
      <c r="AP129" s="29"/>
    </row>
    <row r="130" spans="12:42" s="68" customFormat="1" x14ac:dyDescent="0.25">
      <c r="L130" s="16"/>
      <c r="M130" s="16"/>
      <c r="N130" s="16"/>
      <c r="O130" s="16"/>
      <c r="P130" s="16"/>
      <c r="Q130" s="16"/>
      <c r="Z130" s="77"/>
      <c r="AL130" s="13"/>
      <c r="AM130" s="29"/>
      <c r="AN130" s="29"/>
      <c r="AO130" s="29"/>
      <c r="AP130" s="29"/>
    </row>
    <row r="131" spans="12:42" s="68" customFormat="1" x14ac:dyDescent="0.25">
      <c r="L131" s="16"/>
      <c r="M131" s="16"/>
      <c r="N131" s="16"/>
      <c r="O131" s="16"/>
      <c r="P131" s="16"/>
      <c r="Q131" s="16"/>
      <c r="Z131" s="77"/>
      <c r="AL131" s="13"/>
      <c r="AM131" s="29"/>
      <c r="AN131" s="29"/>
      <c r="AO131" s="29"/>
      <c r="AP131" s="29"/>
    </row>
    <row r="132" spans="12:42" s="68" customFormat="1" x14ac:dyDescent="0.25">
      <c r="L132" s="16"/>
      <c r="M132" s="16"/>
      <c r="N132" s="16"/>
      <c r="O132" s="16"/>
      <c r="P132" s="16"/>
      <c r="Q132" s="16"/>
      <c r="Z132" s="77"/>
      <c r="AL132" s="13"/>
      <c r="AM132" s="29"/>
      <c r="AN132" s="29"/>
      <c r="AO132" s="29"/>
      <c r="AP132" s="29"/>
    </row>
    <row r="133" spans="12:42" s="68" customFormat="1" x14ac:dyDescent="0.25">
      <c r="L133" s="16"/>
      <c r="M133" s="16"/>
      <c r="N133" s="16"/>
      <c r="O133" s="16"/>
      <c r="P133" s="16"/>
      <c r="Q133" s="16"/>
      <c r="Z133" s="77"/>
      <c r="AL133" s="13"/>
      <c r="AM133" s="29"/>
      <c r="AN133" s="29"/>
      <c r="AO133" s="29"/>
      <c r="AP133" s="29"/>
    </row>
    <row r="134" spans="12:42" s="68" customFormat="1" x14ac:dyDescent="0.25">
      <c r="L134" s="16"/>
      <c r="M134" s="16"/>
      <c r="N134" s="16"/>
      <c r="O134" s="16"/>
      <c r="P134" s="16"/>
      <c r="Q134" s="16"/>
      <c r="Z134" s="77"/>
      <c r="AL134" s="13"/>
      <c r="AM134" s="29"/>
      <c r="AN134" s="29"/>
      <c r="AO134" s="29"/>
      <c r="AP134" s="29"/>
    </row>
    <row r="135" spans="12:42" s="68" customFormat="1" x14ac:dyDescent="0.25">
      <c r="L135" s="16"/>
      <c r="M135" s="16"/>
      <c r="N135" s="16"/>
      <c r="O135" s="16"/>
      <c r="P135" s="16"/>
      <c r="Q135" s="16"/>
      <c r="Z135" s="77"/>
      <c r="AL135" s="13"/>
      <c r="AM135" s="29"/>
      <c r="AN135" s="29"/>
      <c r="AO135" s="29"/>
      <c r="AP135" s="29"/>
    </row>
  </sheetData>
  <mergeCells count="49">
    <mergeCell ref="E7:S7"/>
    <mergeCell ref="F8:S8"/>
    <mergeCell ref="T7:X7"/>
    <mergeCell ref="T11:X11"/>
    <mergeCell ref="B11:D11"/>
    <mergeCell ref="F11:J11"/>
    <mergeCell ref="L11:Q11"/>
    <mergeCell ref="B27:D27"/>
    <mergeCell ref="F27:J27"/>
    <mergeCell ref="L27:Q27"/>
    <mergeCell ref="Z11:Z12"/>
    <mergeCell ref="B12:C12"/>
    <mergeCell ref="S11:S12"/>
    <mergeCell ref="Z27:Z28"/>
    <mergeCell ref="B28:C28"/>
    <mergeCell ref="S27:S28"/>
    <mergeCell ref="T27:X27"/>
    <mergeCell ref="B38:C38"/>
    <mergeCell ref="L37:Q37"/>
    <mergeCell ref="S37:S38"/>
    <mergeCell ref="T37:X37"/>
    <mergeCell ref="B37:D37"/>
    <mergeCell ref="F37:J37"/>
    <mergeCell ref="B48:C48"/>
    <mergeCell ref="B47:D47"/>
    <mergeCell ref="F47:J47"/>
    <mergeCell ref="S47:S48"/>
    <mergeCell ref="T47:X47"/>
    <mergeCell ref="B75:C75"/>
    <mergeCell ref="Z57:Z58"/>
    <mergeCell ref="B58:C58"/>
    <mergeCell ref="B57:D57"/>
    <mergeCell ref="F57:J57"/>
    <mergeCell ref="L57:Q57"/>
    <mergeCell ref="B74:D74"/>
    <mergeCell ref="F74:J74"/>
    <mergeCell ref="L74:Q74"/>
    <mergeCell ref="AL11:AP11"/>
    <mergeCell ref="F82:J82"/>
    <mergeCell ref="S57:S58"/>
    <mergeCell ref="T57:X57"/>
    <mergeCell ref="S74:S75"/>
    <mergeCell ref="T74:X74"/>
    <mergeCell ref="Z74:Z75"/>
    <mergeCell ref="L82:Q82"/>
    <mergeCell ref="L47:Q47"/>
    <mergeCell ref="Z47:Z48"/>
    <mergeCell ref="Z37:Z38"/>
    <mergeCell ref="T82:X82"/>
  </mergeCells>
  <conditionalFormatting sqref="F13:J21 F76:J80">
    <cfRule type="cellIs" dxfId="499" priority="611" operator="equal">
      <formula>"S"</formula>
    </cfRule>
  </conditionalFormatting>
  <conditionalFormatting sqref="L50 L76:L80 L14:L21 L62 L64">
    <cfRule type="expression" dxfId="498" priority="581">
      <formula>$B$3=0</formula>
    </cfRule>
  </conditionalFormatting>
  <conditionalFormatting sqref="M50 M76:M80 M14:M21">
    <cfRule type="expression" dxfId="497" priority="578">
      <formula>$B$3=1</formula>
    </cfRule>
  </conditionalFormatting>
  <conditionalFormatting sqref="Q50 Q76:Q80 Q14:Q21">
    <cfRule type="expression" dxfId="496" priority="575">
      <formula>$B$3=5</formula>
    </cfRule>
  </conditionalFormatting>
  <conditionalFormatting sqref="L30">
    <cfRule type="expression" dxfId="495" priority="572">
      <formula>$B$3=0</formula>
    </cfRule>
  </conditionalFormatting>
  <conditionalFormatting sqref="M30">
    <cfRule type="expression" dxfId="494" priority="569">
      <formula>$B$3=1</formula>
    </cfRule>
  </conditionalFormatting>
  <conditionalFormatting sqref="N14:N21 N50 N76:N80">
    <cfRule type="expression" dxfId="493" priority="566">
      <formula>$B$3=2</formula>
    </cfRule>
  </conditionalFormatting>
  <conditionalFormatting sqref="N30">
    <cfRule type="expression" dxfId="492" priority="563">
      <formula>$B$3=2</formula>
    </cfRule>
  </conditionalFormatting>
  <conditionalFormatting sqref="O30 O14:O21 O50 O76:O80">
    <cfRule type="expression" dxfId="491" priority="560">
      <formula>$B$3=3</formula>
    </cfRule>
  </conditionalFormatting>
  <conditionalFormatting sqref="P30 P14:P21 P50 P76:P80">
    <cfRule type="expression" dxfId="490" priority="557">
      <formula>$B$3=4</formula>
    </cfRule>
  </conditionalFormatting>
  <conditionalFormatting sqref="Q30">
    <cfRule type="expression" dxfId="489" priority="554">
      <formula>$B$3=5</formula>
    </cfRule>
  </conditionalFormatting>
  <conditionalFormatting sqref="L83">
    <cfRule type="cellIs" dxfId="488" priority="552" operator="equal">
      <formula>"S"</formula>
    </cfRule>
  </conditionalFormatting>
  <conditionalFormatting sqref="L83">
    <cfRule type="containsBlanks" dxfId="487" priority="550">
      <formula>LEN(TRIM(L83))=0</formula>
    </cfRule>
    <cfRule type="expression" dxfId="486" priority="551">
      <formula>$B$3=0</formula>
    </cfRule>
  </conditionalFormatting>
  <conditionalFormatting sqref="M83">
    <cfRule type="containsBlanks" dxfId="485" priority="547">
      <formula>LEN(TRIM(M83))=0</formula>
    </cfRule>
    <cfRule type="expression" dxfId="484" priority="548">
      <formula>$B$3=1</formula>
    </cfRule>
  </conditionalFormatting>
  <conditionalFormatting sqref="N83">
    <cfRule type="containsBlanks" dxfId="483" priority="544">
      <formula>LEN(TRIM(N83))=0</formula>
    </cfRule>
    <cfRule type="expression" dxfId="482" priority="545">
      <formula>$B$3=2</formula>
    </cfRule>
  </conditionalFormatting>
  <conditionalFormatting sqref="O83">
    <cfRule type="containsBlanks" dxfId="481" priority="541">
      <formula>LEN(TRIM(O83))=0</formula>
    </cfRule>
    <cfRule type="expression" dxfId="480" priority="542">
      <formula>$B$3=3</formula>
    </cfRule>
  </conditionalFormatting>
  <conditionalFormatting sqref="P83">
    <cfRule type="containsBlanks" dxfId="479" priority="538">
      <formula>LEN(TRIM(P83))=0</formula>
    </cfRule>
    <cfRule type="expression" dxfId="478" priority="539">
      <formula>$B$3=4</formula>
    </cfRule>
  </conditionalFormatting>
  <conditionalFormatting sqref="Q83">
    <cfRule type="containsBlanks" dxfId="477" priority="535">
      <formula>LEN(TRIM(Q83))=0</formula>
    </cfRule>
    <cfRule type="expression" dxfId="476" priority="536">
      <formula>$B$3=5</formula>
    </cfRule>
  </conditionalFormatting>
  <conditionalFormatting sqref="L59:L60">
    <cfRule type="expression" dxfId="475" priority="514">
      <formula>$B$3=0</formula>
    </cfRule>
  </conditionalFormatting>
  <conditionalFormatting sqref="M59">
    <cfRule type="expression" dxfId="474" priority="512">
      <formula>$B$3=1</formula>
    </cfRule>
  </conditionalFormatting>
  <conditionalFormatting sqref="Q59">
    <cfRule type="expression" dxfId="473" priority="510">
      <formula>$B$3=5</formula>
    </cfRule>
  </conditionalFormatting>
  <conditionalFormatting sqref="L68">
    <cfRule type="expression" dxfId="472" priority="507">
      <formula>$B$3=0</formula>
    </cfRule>
  </conditionalFormatting>
  <conditionalFormatting sqref="N59">
    <cfRule type="expression" dxfId="471" priority="502">
      <formula>$B$3=2</formula>
    </cfRule>
  </conditionalFormatting>
  <conditionalFormatting sqref="O59">
    <cfRule type="expression" dxfId="470" priority="496">
      <formula>$B$3=3</formula>
    </cfRule>
  </conditionalFormatting>
  <conditionalFormatting sqref="P59">
    <cfRule type="expression" dxfId="469" priority="493">
      <formula>$B$3=4</formula>
    </cfRule>
  </conditionalFormatting>
  <conditionalFormatting sqref="L67">
    <cfRule type="expression" dxfId="468" priority="483">
      <formula>$B$3=0</formula>
    </cfRule>
  </conditionalFormatting>
  <conditionalFormatting sqref="L65">
    <cfRule type="expression" dxfId="467" priority="461">
      <formula>$B$3=0</formula>
    </cfRule>
  </conditionalFormatting>
  <conditionalFormatting sqref="L66">
    <cfRule type="expression" dxfId="466" priority="442">
      <formula>$B$3=0</formula>
    </cfRule>
  </conditionalFormatting>
  <conditionalFormatting sqref="L61">
    <cfRule type="expression" dxfId="465" priority="428">
      <formula>$B$3=0</formula>
    </cfRule>
  </conditionalFormatting>
  <conditionalFormatting sqref="L63">
    <cfRule type="expression" dxfId="464" priority="411">
      <formula>$B$3=0</formula>
    </cfRule>
  </conditionalFormatting>
  <conditionalFormatting sqref="L31">
    <cfRule type="expression" dxfId="463" priority="373">
      <formula>$B$3=0</formula>
    </cfRule>
  </conditionalFormatting>
  <conditionalFormatting sqref="M31">
    <cfRule type="expression" dxfId="462" priority="370">
      <formula>$B$3=1</formula>
    </cfRule>
  </conditionalFormatting>
  <conditionalFormatting sqref="N31">
    <cfRule type="expression" dxfId="461" priority="367">
      <formula>$B$3=2</formula>
    </cfRule>
  </conditionalFormatting>
  <conditionalFormatting sqref="O31">
    <cfRule type="expression" dxfId="460" priority="364">
      <formula>$B$3=3</formula>
    </cfRule>
  </conditionalFormatting>
  <conditionalFormatting sqref="P31">
    <cfRule type="expression" dxfId="459" priority="361">
      <formula>$B$3=4</formula>
    </cfRule>
  </conditionalFormatting>
  <conditionalFormatting sqref="Q31">
    <cfRule type="expression" dxfId="458" priority="358">
      <formula>$B$3=5</formula>
    </cfRule>
  </conditionalFormatting>
  <conditionalFormatting sqref="L51">
    <cfRule type="expression" dxfId="457" priority="346">
      <formula>$B$3=0</formula>
    </cfRule>
  </conditionalFormatting>
  <conditionalFormatting sqref="M51">
    <cfRule type="expression" dxfId="456" priority="343">
      <formula>$B$3=1</formula>
    </cfRule>
  </conditionalFormatting>
  <conditionalFormatting sqref="N51">
    <cfRule type="expression" dxfId="455" priority="340">
      <formula>$B$3=2</formula>
    </cfRule>
  </conditionalFormatting>
  <conditionalFormatting sqref="O51">
    <cfRule type="expression" dxfId="454" priority="337">
      <formula>$B$3=3</formula>
    </cfRule>
  </conditionalFormatting>
  <conditionalFormatting sqref="P51">
    <cfRule type="expression" dxfId="453" priority="334">
      <formula>$B$3=4</formula>
    </cfRule>
  </conditionalFormatting>
  <conditionalFormatting sqref="Q51">
    <cfRule type="expression" dxfId="452" priority="331">
      <formula>$B$3=5</formula>
    </cfRule>
  </conditionalFormatting>
  <conditionalFormatting sqref="L49">
    <cfRule type="expression" dxfId="451" priority="322">
      <formula>$B$3=0</formula>
    </cfRule>
  </conditionalFormatting>
  <conditionalFormatting sqref="M49">
    <cfRule type="expression" dxfId="450" priority="320">
      <formula>$B$3=1</formula>
    </cfRule>
  </conditionalFormatting>
  <conditionalFormatting sqref="Q49">
    <cfRule type="expression" dxfId="449" priority="318">
      <formula>$B$3=5</formula>
    </cfRule>
  </conditionalFormatting>
  <conditionalFormatting sqref="N49">
    <cfRule type="expression" dxfId="448" priority="316">
      <formula>$B$3=2</formula>
    </cfRule>
  </conditionalFormatting>
  <conditionalFormatting sqref="O49">
    <cfRule type="expression" dxfId="447" priority="314">
      <formula>$B$3=3</formula>
    </cfRule>
  </conditionalFormatting>
  <conditionalFormatting sqref="P49">
    <cfRule type="expression" dxfId="446" priority="312">
      <formula>$B$3=4</formula>
    </cfRule>
  </conditionalFormatting>
  <conditionalFormatting sqref="L40">
    <cfRule type="expression" dxfId="445" priority="299">
      <formula>$B$3=0</formula>
    </cfRule>
  </conditionalFormatting>
  <conditionalFormatting sqref="M40">
    <cfRule type="expression" dxfId="444" priority="296">
      <formula>$B$3=1</formula>
    </cfRule>
  </conditionalFormatting>
  <conditionalFormatting sqref="N40">
    <cfRule type="expression" dxfId="443" priority="293">
      <formula>$B$3=2</formula>
    </cfRule>
  </conditionalFormatting>
  <conditionalFormatting sqref="O40">
    <cfRule type="expression" dxfId="442" priority="290">
      <formula>$B$3=3</formula>
    </cfRule>
  </conditionalFormatting>
  <conditionalFormatting sqref="P40">
    <cfRule type="expression" dxfId="441" priority="287">
      <formula>$B$3=4</formula>
    </cfRule>
  </conditionalFormatting>
  <conditionalFormatting sqref="Q40">
    <cfRule type="expression" dxfId="440" priority="284">
      <formula>$B$3=5</formula>
    </cfRule>
  </conditionalFormatting>
  <conditionalFormatting sqref="L41">
    <cfRule type="expression" dxfId="439" priority="271">
      <formula>$B$3=0</formula>
    </cfRule>
  </conditionalFormatting>
  <conditionalFormatting sqref="M41">
    <cfRule type="expression" dxfId="438" priority="268">
      <formula>$B$3=1</formula>
    </cfRule>
  </conditionalFormatting>
  <conditionalFormatting sqref="N41">
    <cfRule type="expression" dxfId="437" priority="265">
      <formula>$B$3=2</formula>
    </cfRule>
  </conditionalFormatting>
  <conditionalFormatting sqref="O41">
    <cfRule type="expression" dxfId="436" priority="262">
      <formula>$B$3=3</formula>
    </cfRule>
  </conditionalFormatting>
  <conditionalFormatting sqref="P41">
    <cfRule type="expression" dxfId="435" priority="259">
      <formula>$B$3=4</formula>
    </cfRule>
  </conditionalFormatting>
  <conditionalFormatting sqref="Q41">
    <cfRule type="expression" dxfId="434" priority="256">
      <formula>$B$3=5</formula>
    </cfRule>
  </conditionalFormatting>
  <conditionalFormatting sqref="L39">
    <cfRule type="expression" dxfId="433" priority="243">
      <formula>$B$3=0</formula>
    </cfRule>
  </conditionalFormatting>
  <conditionalFormatting sqref="M39">
    <cfRule type="expression" dxfId="432" priority="240">
      <formula>$B$3=1</formula>
    </cfRule>
  </conditionalFormatting>
  <conditionalFormatting sqref="N39">
    <cfRule type="expression" dxfId="431" priority="237">
      <formula>$B$3=2</formula>
    </cfRule>
  </conditionalFormatting>
  <conditionalFormatting sqref="O39">
    <cfRule type="expression" dxfId="430" priority="234">
      <formula>$B$3=3</formula>
    </cfRule>
  </conditionalFormatting>
  <conditionalFormatting sqref="P39">
    <cfRule type="expression" dxfId="429" priority="231">
      <formula>$B$3=4</formula>
    </cfRule>
  </conditionalFormatting>
  <conditionalFormatting sqref="Q39">
    <cfRule type="expression" dxfId="428" priority="228">
      <formula>$B$3=5</formula>
    </cfRule>
  </conditionalFormatting>
  <conditionalFormatting sqref="L29">
    <cfRule type="expression" dxfId="427" priority="208">
      <formula>$B$3=0</formula>
    </cfRule>
  </conditionalFormatting>
  <conditionalFormatting sqref="M29">
    <cfRule type="expression" dxfId="426" priority="205">
      <formula>$B$3=1</formula>
    </cfRule>
  </conditionalFormatting>
  <conditionalFormatting sqref="N29">
    <cfRule type="expression" dxfId="425" priority="202">
      <formula>$B$3=2</formula>
    </cfRule>
  </conditionalFormatting>
  <conditionalFormatting sqref="O29">
    <cfRule type="expression" dxfId="424" priority="199">
      <formula>$B$3=3</formula>
    </cfRule>
  </conditionalFormatting>
  <conditionalFormatting sqref="P29">
    <cfRule type="expression" dxfId="423" priority="196">
      <formula>$B$3=4</formula>
    </cfRule>
  </conditionalFormatting>
  <conditionalFormatting sqref="Q29">
    <cfRule type="expression" dxfId="422" priority="193">
      <formula>$B$3=5</formula>
    </cfRule>
  </conditionalFormatting>
  <conditionalFormatting sqref="F29:J31">
    <cfRule type="cellIs" dxfId="421" priority="185" operator="equal">
      <formula>"S"</formula>
    </cfRule>
  </conditionalFormatting>
  <conditionalFormatting sqref="F39:J41">
    <cfRule type="cellIs" dxfId="420" priority="184" operator="equal">
      <formula>"S"</formula>
    </cfRule>
  </conditionalFormatting>
  <conditionalFormatting sqref="F49:J51">
    <cfRule type="cellIs" dxfId="419" priority="183" operator="equal">
      <formula>"S"</formula>
    </cfRule>
  </conditionalFormatting>
  <conditionalFormatting sqref="F59:J68">
    <cfRule type="cellIs" dxfId="418" priority="182" operator="equal">
      <formula>"S"</formula>
    </cfRule>
  </conditionalFormatting>
  <conditionalFormatting sqref="AL15:AP19 AL76:AP80">
    <cfRule type="cellIs" dxfId="417" priority="140" operator="equal">
      <formula>1</formula>
    </cfRule>
  </conditionalFormatting>
  <conditionalFormatting sqref="AL12:AP12">
    <cfRule type="cellIs" dxfId="416" priority="138" operator="equal">
      <formula>1</formula>
    </cfRule>
  </conditionalFormatting>
  <conditionalFormatting sqref="AL21:AP21">
    <cfRule type="cellIs" dxfId="415" priority="135" operator="equal">
      <formula>1</formula>
    </cfRule>
  </conditionalFormatting>
  <conditionalFormatting sqref="AL20:AP20">
    <cfRule type="cellIs" dxfId="414" priority="134" operator="equal">
      <formula>1</formula>
    </cfRule>
  </conditionalFormatting>
  <conditionalFormatting sqref="AL14:AP14">
    <cfRule type="cellIs" dxfId="413" priority="133" operator="equal">
      <formula>1</formula>
    </cfRule>
  </conditionalFormatting>
  <conditionalFormatting sqref="AL13:AP13">
    <cfRule type="cellIs" dxfId="412" priority="132" operator="equal">
      <formula>1</formula>
    </cfRule>
  </conditionalFormatting>
  <conditionalFormatting sqref="AL13 AL76:AL80">
    <cfRule type="expression" dxfId="411" priority="122">
      <formula>H13=S</formula>
    </cfRule>
  </conditionalFormatting>
  <conditionalFormatting sqref="AL13:AP23 AL76:AP80">
    <cfRule type="containsText" dxfId="410" priority="121" operator="containsText" text="ok">
      <formula>NOT(ISERROR(SEARCH("ok",AL13)))</formula>
    </cfRule>
  </conditionalFormatting>
  <conditionalFormatting sqref="AL12:AP12">
    <cfRule type="expression" dxfId="409" priority="120">
      <formula>$B$3=1</formula>
    </cfRule>
  </conditionalFormatting>
  <conditionalFormatting sqref="AM12">
    <cfRule type="expression" dxfId="408" priority="119">
      <formula>$B$3=2</formula>
    </cfRule>
  </conditionalFormatting>
  <conditionalFormatting sqref="AN12">
    <cfRule type="expression" dxfId="407" priority="118">
      <formula>$B$3=3</formula>
    </cfRule>
  </conditionalFormatting>
  <conditionalFormatting sqref="AO12">
    <cfRule type="expression" dxfId="406" priority="117">
      <formula>$B$3=4</formula>
    </cfRule>
  </conditionalFormatting>
  <conditionalFormatting sqref="AP12">
    <cfRule type="expression" dxfId="405" priority="116">
      <formula>$B$3=5</formula>
    </cfRule>
  </conditionalFormatting>
  <conditionalFormatting sqref="AL29:AP31">
    <cfRule type="cellIs" dxfId="404" priority="100" operator="equal">
      <formula>1</formula>
    </cfRule>
  </conditionalFormatting>
  <conditionalFormatting sqref="AL39:AP41">
    <cfRule type="containsText" dxfId="403" priority="95" operator="containsText" text="ok">
      <formula>NOT(ISERROR(SEARCH("ok",AL39)))</formula>
    </cfRule>
  </conditionalFormatting>
  <conditionalFormatting sqref="AL49:AP51">
    <cfRule type="cellIs" dxfId="402" priority="94" operator="equal">
      <formula>1</formula>
    </cfRule>
  </conditionalFormatting>
  <conditionalFormatting sqref="AL59:AP68">
    <cfRule type="containsText" dxfId="401" priority="89" operator="containsText" text="ok">
      <formula>NOT(ISERROR(SEARCH("ok",AL59)))</formula>
    </cfRule>
  </conditionalFormatting>
  <conditionalFormatting sqref="AL29:AL31">
    <cfRule type="expression" dxfId="400" priority="99">
      <formula>H29=S</formula>
    </cfRule>
  </conditionalFormatting>
  <conditionalFormatting sqref="AL29:AP31">
    <cfRule type="containsText" dxfId="399" priority="98" operator="containsText" text="ok">
      <formula>NOT(ISERROR(SEARCH("ok",AL29)))</formula>
    </cfRule>
  </conditionalFormatting>
  <conditionalFormatting sqref="AL39:AP41">
    <cfRule type="cellIs" dxfId="398" priority="97" operator="equal">
      <formula>1</formula>
    </cfRule>
  </conditionalFormatting>
  <conditionalFormatting sqref="AL39:AL41">
    <cfRule type="expression" dxfId="397" priority="96">
      <formula>H39=S</formula>
    </cfRule>
  </conditionalFormatting>
  <conditionalFormatting sqref="AL49:AL51">
    <cfRule type="expression" dxfId="396" priority="93">
      <formula>H49=S</formula>
    </cfRule>
  </conditionalFormatting>
  <conditionalFormatting sqref="AL49:AP51">
    <cfRule type="containsText" dxfId="395" priority="92" operator="containsText" text="ok">
      <formula>NOT(ISERROR(SEARCH("ok",AL49)))</formula>
    </cfRule>
  </conditionalFormatting>
  <conditionalFormatting sqref="AL59:AP68">
    <cfRule type="cellIs" dxfId="394" priority="91" operator="equal">
      <formula>1</formula>
    </cfRule>
  </conditionalFormatting>
  <conditionalFormatting sqref="AL59:AL68">
    <cfRule type="expression" dxfId="393" priority="90">
      <formula>H59=S</formula>
    </cfRule>
  </conditionalFormatting>
  <conditionalFormatting sqref="L12">
    <cfRule type="expression" dxfId="392" priority="84">
      <formula>$B$3=0</formula>
    </cfRule>
  </conditionalFormatting>
  <conditionalFormatting sqref="M12">
    <cfRule type="expression" dxfId="391" priority="83">
      <formula>$B$3=1</formula>
    </cfRule>
  </conditionalFormatting>
  <conditionalFormatting sqref="N12">
    <cfRule type="expression" dxfId="390" priority="82">
      <formula>$B$3=2</formula>
    </cfRule>
  </conditionalFormatting>
  <conditionalFormatting sqref="O12">
    <cfRule type="expression" dxfId="389" priority="81">
      <formula>$B$3=3</formula>
    </cfRule>
  </conditionalFormatting>
  <conditionalFormatting sqref="P12">
    <cfRule type="expression" dxfId="388" priority="80">
      <formula>$B$3=4</formula>
    </cfRule>
  </conditionalFormatting>
  <conditionalFormatting sqref="Q12">
    <cfRule type="expression" dxfId="387" priority="79">
      <formula>$B$3=5</formula>
    </cfRule>
  </conditionalFormatting>
  <conditionalFormatting sqref="L13">
    <cfRule type="expression" dxfId="386" priority="77">
      <formula>$B$3=0</formula>
    </cfRule>
  </conditionalFormatting>
  <conditionalFormatting sqref="M13">
    <cfRule type="expression" dxfId="385" priority="74">
      <formula>$B$3=1</formula>
    </cfRule>
  </conditionalFormatting>
  <conditionalFormatting sqref="N13">
    <cfRule type="expression" dxfId="384" priority="71">
      <formula>$B$3=2</formula>
    </cfRule>
  </conditionalFormatting>
  <conditionalFormatting sqref="O13">
    <cfRule type="expression" dxfId="383" priority="68">
      <formula>$B$3=3</formula>
    </cfRule>
  </conditionalFormatting>
  <conditionalFormatting sqref="P13">
    <cfRule type="expression" dxfId="382" priority="65">
      <formula>$B$3=4</formula>
    </cfRule>
  </conditionalFormatting>
  <conditionalFormatting sqref="Q13">
    <cfRule type="expression" dxfId="381" priority="62">
      <formula>$B$3=5</formula>
    </cfRule>
  </conditionalFormatting>
  <conditionalFormatting sqref="M60:M68">
    <cfRule type="expression" dxfId="380" priority="59">
      <formula>$B$3=1</formula>
    </cfRule>
  </conditionalFormatting>
  <conditionalFormatting sqref="Q60:Q68">
    <cfRule type="expression" dxfId="379" priority="56">
      <formula>$B$3=5</formula>
    </cfRule>
  </conditionalFormatting>
  <conditionalFormatting sqref="N60:N68">
    <cfRule type="expression" dxfId="378" priority="55">
      <formula>$B$3=2</formula>
    </cfRule>
  </conditionalFormatting>
  <conditionalFormatting sqref="O60:O68">
    <cfRule type="expression" dxfId="377" priority="53">
      <formula>$B$3=3</formula>
    </cfRule>
  </conditionalFormatting>
  <conditionalFormatting sqref="P60:P68">
    <cfRule type="expression" dxfId="376" priority="51">
      <formula>$B$3=4</formula>
    </cfRule>
  </conditionalFormatting>
  <conditionalFormatting sqref="L28">
    <cfRule type="expression" dxfId="375" priority="49">
      <formula>$B$3=0</formula>
    </cfRule>
  </conditionalFormatting>
  <conditionalFormatting sqref="M28">
    <cfRule type="expression" dxfId="374" priority="48">
      <formula>$B$3=1</formula>
    </cfRule>
  </conditionalFormatting>
  <conditionalFormatting sqref="N28">
    <cfRule type="expression" dxfId="373" priority="47">
      <formula>$B$3=2</formula>
    </cfRule>
  </conditionalFormatting>
  <conditionalFormatting sqref="O28">
    <cfRule type="expression" dxfId="372" priority="46">
      <formula>$B$3=3</formula>
    </cfRule>
  </conditionalFormatting>
  <conditionalFormatting sqref="P28">
    <cfRule type="expression" dxfId="371" priority="45">
      <formula>$B$3=4</formula>
    </cfRule>
  </conditionalFormatting>
  <conditionalFormatting sqref="Q28">
    <cfRule type="expression" dxfId="370" priority="44">
      <formula>$B$3=5</formula>
    </cfRule>
  </conditionalFormatting>
  <conditionalFormatting sqref="L38">
    <cfRule type="expression" dxfId="369" priority="43">
      <formula>$B$3=0</formula>
    </cfRule>
  </conditionalFormatting>
  <conditionalFormatting sqref="M38">
    <cfRule type="expression" dxfId="368" priority="42">
      <formula>$B$3=1</formula>
    </cfRule>
  </conditionalFormatting>
  <conditionalFormatting sqref="N38">
    <cfRule type="expression" dxfId="367" priority="41">
      <formula>$B$3=2</formula>
    </cfRule>
  </conditionalFormatting>
  <conditionalFormatting sqref="O38">
    <cfRule type="expression" dxfId="366" priority="40">
      <formula>$B$3=3</formula>
    </cfRule>
  </conditionalFormatting>
  <conditionalFormatting sqref="P38">
    <cfRule type="expression" dxfId="365" priority="39">
      <formula>$B$3=4</formula>
    </cfRule>
  </conditionalFormatting>
  <conditionalFormatting sqref="Q38">
    <cfRule type="expression" dxfId="364" priority="38">
      <formula>$B$3=5</formula>
    </cfRule>
  </conditionalFormatting>
  <conditionalFormatting sqref="Q75">
    <cfRule type="expression" dxfId="363" priority="20">
      <formula>$B$3=5</formula>
    </cfRule>
  </conditionalFormatting>
  <conditionalFormatting sqref="L48">
    <cfRule type="expression" dxfId="362" priority="37">
      <formula>$B$3=0</formula>
    </cfRule>
  </conditionalFormatting>
  <conditionalFormatting sqref="M48">
    <cfRule type="expression" dxfId="361" priority="36">
      <formula>$B$3=1</formula>
    </cfRule>
  </conditionalFormatting>
  <conditionalFormatting sqref="N48">
    <cfRule type="expression" dxfId="360" priority="35">
      <formula>$B$3=2</formula>
    </cfRule>
  </conditionalFormatting>
  <conditionalFormatting sqref="O48">
    <cfRule type="expression" dxfId="359" priority="34">
      <formula>$B$3=3</formula>
    </cfRule>
  </conditionalFormatting>
  <conditionalFormatting sqref="P48">
    <cfRule type="expression" dxfId="358" priority="33">
      <formula>$B$3=4</formula>
    </cfRule>
  </conditionalFormatting>
  <conditionalFormatting sqref="Q48">
    <cfRule type="expression" dxfId="357" priority="32">
      <formula>$B$3=5</formula>
    </cfRule>
  </conditionalFormatting>
  <conditionalFormatting sqref="L58">
    <cfRule type="expression" dxfId="356" priority="31">
      <formula>$B$3=0</formula>
    </cfRule>
  </conditionalFormatting>
  <conditionalFormatting sqref="M58">
    <cfRule type="expression" dxfId="355" priority="30">
      <formula>$B$3=1</formula>
    </cfRule>
  </conditionalFormatting>
  <conditionalFormatting sqref="N58">
    <cfRule type="expression" dxfId="354" priority="29">
      <formula>$B$3=2</formula>
    </cfRule>
  </conditionalFormatting>
  <conditionalFormatting sqref="O58">
    <cfRule type="expression" dxfId="353" priority="28">
      <formula>$B$3=3</formula>
    </cfRule>
  </conditionalFormatting>
  <conditionalFormatting sqref="P58">
    <cfRule type="expression" dxfId="352" priority="27">
      <formula>$B$3=4</formula>
    </cfRule>
  </conditionalFormatting>
  <conditionalFormatting sqref="Q58">
    <cfRule type="expression" dxfId="351" priority="26">
      <formula>$B$3=5</formula>
    </cfRule>
  </conditionalFormatting>
  <conditionalFormatting sqref="L75">
    <cfRule type="expression" dxfId="350" priority="25">
      <formula>$B$3=0</formula>
    </cfRule>
  </conditionalFormatting>
  <conditionalFormatting sqref="M75">
    <cfRule type="expression" dxfId="349" priority="24">
      <formula>$B$3=1</formula>
    </cfRule>
  </conditionalFormatting>
  <conditionalFormatting sqref="N75">
    <cfRule type="expression" dxfId="348" priority="23">
      <formula>$B$3=2</formula>
    </cfRule>
  </conditionalFormatting>
  <conditionalFormatting sqref="O75">
    <cfRule type="expression" dxfId="347" priority="22">
      <formula>$B$3=3</formula>
    </cfRule>
  </conditionalFormatting>
  <conditionalFormatting sqref="P75">
    <cfRule type="expression" dxfId="346" priority="21">
      <formula>$B$3=4</formula>
    </cfRule>
  </conditionalFormatting>
  <conditionalFormatting sqref="S31:X31">
    <cfRule type="cellIs" dxfId="345" priority="9" operator="equal">
      <formula>"S"</formula>
    </cfRule>
  </conditionalFormatting>
  <conditionalFormatting sqref="S29:X31">
    <cfRule type="cellIs" dxfId="344" priority="8" operator="equal">
      <formula>"S"</formula>
    </cfRule>
  </conditionalFormatting>
  <conditionalFormatting sqref="S30">
    <cfRule type="cellIs" dxfId="343" priority="7" operator="equal">
      <formula>"S"</formula>
    </cfRule>
  </conditionalFormatting>
  <conditionalFormatting sqref="S13:X21">
    <cfRule type="cellIs" dxfId="342" priority="6" operator="equal">
      <formula>"S"</formula>
    </cfRule>
  </conditionalFormatting>
  <conditionalFormatting sqref="S39:X41">
    <cfRule type="cellIs" dxfId="341" priority="5" operator="equal">
      <formula>"S"</formula>
    </cfRule>
  </conditionalFormatting>
  <conditionalFormatting sqref="S49:X51">
    <cfRule type="cellIs" dxfId="340" priority="4" operator="equal">
      <formula>"S"</formula>
    </cfRule>
  </conditionalFormatting>
  <conditionalFormatting sqref="S59:X68">
    <cfRule type="cellIs" dxfId="339" priority="3" operator="equal">
      <formula>"S"</formula>
    </cfRule>
  </conditionalFormatting>
  <conditionalFormatting sqref="S76:X80">
    <cfRule type="cellIs" dxfId="338" priority="2" operator="equal">
      <formula>"S"</formula>
    </cfRule>
  </conditionalFormatting>
  <conditionalFormatting sqref="S13:X80">
    <cfRule type="cellIs" dxfId="337" priority="1" operator="equal">
      <formula>"N"</formula>
    </cfRule>
  </conditionalFormatting>
  <printOptions horizontalCentered="1"/>
  <pageMargins left="0.51181102362204722" right="0.51181102362204722" top="0.59055118110236227" bottom="0.59055118110236227" header="0.31496062992125984" footer="0.31496062992125984"/>
  <pageSetup paperSize="8" scale="89" fitToHeight="6" orientation="landscape" r:id="rId1"/>
  <rowBreaks count="5" manualBreakCount="5">
    <brk id="26" min="1" max="24" man="1"/>
    <brk id="36" min="1" max="24" man="1"/>
    <brk id="46" min="1" max="24" man="1"/>
    <brk id="56" min="1" max="24" man="1"/>
    <brk id="73" min="1" max="24" man="1"/>
  </rowBreaks>
  <ignoredErrors>
    <ignoredError sqref="E29:E31 E39:E41 E59:E63 E64:E68 E11 E27 E37 E47 E57 E7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2"/>
  <sheetViews>
    <sheetView zoomScale="70" zoomScaleNormal="70" zoomScaleSheetLayoutView="70" zoomScalePageLayoutView="125" workbookViewId="0">
      <pane xSplit="3" ySplit="8" topLeftCell="E88" activePane="bottomRight" state="frozen"/>
      <selection pane="topRight"/>
      <selection pane="bottomLeft"/>
      <selection pane="bottomRight" activeCell="J34" sqref="J34"/>
    </sheetView>
  </sheetViews>
  <sheetFormatPr defaultColWidth="8.85546875" defaultRowHeight="15" x14ac:dyDescent="0.25"/>
  <cols>
    <col min="1" max="1" width="3.5703125" style="29" customWidth="1"/>
    <col min="2" max="2" width="5.5703125" style="29" customWidth="1"/>
    <col min="3" max="3" width="21.5703125" style="29" customWidth="1"/>
    <col min="4" max="4" width="64.85546875" style="29" customWidth="1"/>
    <col min="5" max="5" width="11.42578125" style="29" customWidth="1"/>
    <col min="6" max="10" width="6.5703125" style="29" customWidth="1"/>
    <col min="11" max="11" width="1.5703125" style="29" customWidth="1"/>
    <col min="12" max="17" width="6.5703125" style="13" customWidth="1"/>
    <col min="18" max="18" width="3" style="29" customWidth="1"/>
    <col min="19" max="24" width="6.5703125" style="29" customWidth="1"/>
    <col min="25" max="25" width="2.5703125" customWidth="1"/>
    <col min="26" max="26" width="48.42578125" style="76" customWidth="1"/>
    <col min="27" max="37" width="8.85546875" style="29"/>
    <col min="38" max="38" width="4.42578125" style="13" customWidth="1"/>
    <col min="39" max="42" width="4.42578125" style="29" customWidth="1"/>
    <col min="43" max="16384" width="8.85546875" style="29"/>
  </cols>
  <sheetData>
    <row r="1" spans="1:42" ht="13.5" customHeight="1" x14ac:dyDescent="0.35">
      <c r="A1" s="25"/>
      <c r="B1" s="25"/>
      <c r="C1" s="25"/>
      <c r="D1" s="59"/>
      <c r="E1" s="25"/>
      <c r="F1" s="25"/>
      <c r="G1" s="25"/>
      <c r="H1" s="25"/>
      <c r="I1" s="25"/>
      <c r="J1" s="25"/>
      <c r="K1" s="25"/>
      <c r="L1" s="60"/>
      <c r="M1" s="60"/>
      <c r="N1" s="60"/>
      <c r="O1" s="60"/>
      <c r="P1" s="60"/>
      <c r="Q1" s="60"/>
      <c r="R1" s="25"/>
      <c r="S1" s="25"/>
      <c r="T1" s="25"/>
      <c r="U1" s="25"/>
      <c r="V1" s="25"/>
      <c r="W1" s="25"/>
      <c r="X1" s="25"/>
    </row>
    <row r="2" spans="1:42" s="17" customFormat="1" ht="18" customHeight="1" x14ac:dyDescent="0.35">
      <c r="A2" s="26"/>
      <c r="B2" s="511" t="s">
        <v>381</v>
      </c>
      <c r="C2" s="425" t="s">
        <v>131</v>
      </c>
      <c r="D2" s="426" t="s">
        <v>309</v>
      </c>
      <c r="E2" s="32"/>
      <c r="F2" s="32"/>
      <c r="G2" s="421"/>
      <c r="H2" s="422"/>
      <c r="I2" s="422"/>
      <c r="J2" s="422"/>
      <c r="K2" s="422"/>
      <c r="L2" s="422"/>
      <c r="M2" s="420"/>
      <c r="N2" s="420"/>
      <c r="O2" s="420"/>
      <c r="P2" s="420"/>
      <c r="Q2" s="421"/>
      <c r="R2" s="422"/>
      <c r="S2" s="422"/>
      <c r="T2" s="422"/>
      <c r="U2" s="422"/>
      <c r="V2" s="422"/>
      <c r="W2" s="422"/>
      <c r="X2" s="422"/>
      <c r="Y2" s="422"/>
      <c r="Z2" s="423"/>
      <c r="AA2" s="422"/>
      <c r="AL2" s="124"/>
    </row>
    <row r="3" spans="1:42" s="17" customFormat="1" ht="18" customHeight="1" x14ac:dyDescent="0.25">
      <c r="A3" s="26"/>
      <c r="B3" s="546">
        <v>0</v>
      </c>
      <c r="C3" s="425" t="s">
        <v>48</v>
      </c>
      <c r="D3" s="427" t="s">
        <v>72</v>
      </c>
      <c r="E3" s="419"/>
      <c r="F3" s="419"/>
      <c r="G3" s="422"/>
      <c r="H3" s="422"/>
      <c r="I3" s="422"/>
      <c r="J3" s="422"/>
      <c r="K3" s="422"/>
      <c r="L3" s="424"/>
      <c r="M3" s="424"/>
      <c r="N3" s="424"/>
      <c r="O3" s="424"/>
      <c r="P3" s="424"/>
      <c r="Q3" s="424"/>
      <c r="R3" s="422"/>
      <c r="S3" s="422"/>
      <c r="T3" s="422"/>
      <c r="U3" s="422"/>
      <c r="V3" s="422"/>
      <c r="W3" s="422"/>
      <c r="X3" s="422"/>
      <c r="Y3" s="422"/>
      <c r="Z3" s="423"/>
      <c r="AA3" s="422"/>
      <c r="AL3" s="124"/>
    </row>
    <row r="4" spans="1:42" ht="9.9499999999999993" customHeight="1" x14ac:dyDescent="0.35">
      <c r="A4" s="25"/>
      <c r="B4" s="25"/>
      <c r="C4" s="25"/>
      <c r="D4" s="25"/>
      <c r="E4" s="25"/>
      <c r="F4" s="25"/>
      <c r="G4" s="25"/>
      <c r="H4" s="25"/>
      <c r="I4" s="25"/>
      <c r="J4" s="25"/>
      <c r="K4" s="25"/>
      <c r="L4" s="60"/>
      <c r="M4" s="60"/>
      <c r="N4" s="60"/>
      <c r="O4" s="60"/>
      <c r="P4" s="60"/>
      <c r="Q4" s="60"/>
      <c r="R4" s="25"/>
      <c r="S4" s="25"/>
      <c r="T4" s="25"/>
      <c r="U4" s="25"/>
      <c r="V4" s="25"/>
      <c r="W4" s="25"/>
      <c r="X4" s="25"/>
      <c r="Z4" s="77"/>
      <c r="AL4" s="60"/>
      <c r="AM4" s="25"/>
      <c r="AN4" s="25"/>
      <c r="AO4" s="25"/>
      <c r="AP4" s="25"/>
    </row>
    <row r="5" spans="1:42" s="7" customFormat="1" ht="30" customHeight="1" x14ac:dyDescent="0.25">
      <c r="A5" s="12"/>
      <c r="B5" s="20" t="s">
        <v>308</v>
      </c>
      <c r="C5" s="21"/>
      <c r="D5" s="21"/>
      <c r="E5" s="21"/>
      <c r="F5" s="21"/>
      <c r="G5" s="21"/>
      <c r="H5" s="21"/>
      <c r="I5" s="21"/>
      <c r="J5" s="21"/>
      <c r="K5" s="21"/>
      <c r="L5" s="21"/>
      <c r="M5" s="21"/>
      <c r="N5" s="21"/>
      <c r="O5" s="21"/>
      <c r="P5" s="21"/>
      <c r="Q5" s="21"/>
      <c r="R5" s="21"/>
      <c r="S5" s="24"/>
      <c r="T5" s="24"/>
      <c r="U5" s="24"/>
      <c r="V5" s="24"/>
      <c r="W5" s="24"/>
      <c r="X5" s="31"/>
      <c r="Z5" s="78"/>
      <c r="AL5" s="125"/>
      <c r="AM5" s="12"/>
      <c r="AN5" s="12"/>
      <c r="AO5" s="12"/>
      <c r="AP5" s="12"/>
    </row>
    <row r="6" spans="1:42" ht="9.9499999999999993" customHeight="1" x14ac:dyDescent="0.35">
      <c r="A6" s="25"/>
      <c r="B6" s="25"/>
      <c r="C6" s="25"/>
      <c r="D6" s="25"/>
      <c r="E6" s="25"/>
      <c r="F6" s="25"/>
      <c r="G6" s="25"/>
      <c r="H6" s="25"/>
      <c r="I6" s="25"/>
      <c r="J6" s="25"/>
      <c r="K6" s="25"/>
      <c r="L6" s="60"/>
      <c r="M6" s="60"/>
      <c r="N6" s="60"/>
      <c r="O6" s="60"/>
      <c r="P6" s="60"/>
      <c r="Q6" s="60"/>
      <c r="R6" s="25"/>
      <c r="S6" s="25"/>
      <c r="T6" s="25"/>
      <c r="U6" s="25"/>
      <c r="V6" s="25"/>
      <c r="W6" s="25"/>
      <c r="X6" s="25"/>
      <c r="Z6" s="77"/>
      <c r="AL6" s="60"/>
      <c r="AM6" s="25"/>
      <c r="AN6" s="25"/>
      <c r="AO6" s="25"/>
      <c r="AP6" s="25"/>
    </row>
    <row r="7" spans="1:42" s="18" customFormat="1" ht="24.95" customHeight="1" x14ac:dyDescent="0.25">
      <c r="A7" s="27"/>
      <c r="B7" s="548" t="s">
        <v>26</v>
      </c>
      <c r="C7" s="97" t="s">
        <v>27</v>
      </c>
      <c r="D7" s="98" t="s">
        <v>64</v>
      </c>
      <c r="E7" s="676" t="s">
        <v>289</v>
      </c>
      <c r="F7" s="676"/>
      <c r="G7" s="676"/>
      <c r="H7" s="676"/>
      <c r="I7" s="676"/>
      <c r="J7" s="676"/>
      <c r="K7" s="676"/>
      <c r="L7" s="676"/>
      <c r="M7" s="676"/>
      <c r="N7" s="676"/>
      <c r="O7" s="676"/>
      <c r="P7" s="676"/>
      <c r="Q7" s="676"/>
      <c r="R7" s="676"/>
      <c r="S7" s="677"/>
      <c r="T7" s="680" t="s">
        <v>221</v>
      </c>
      <c r="U7" s="680"/>
      <c r="V7" s="680"/>
      <c r="W7" s="680"/>
      <c r="X7" s="680"/>
      <c r="Z7" s="77"/>
      <c r="AL7" s="60"/>
      <c r="AM7" s="27"/>
      <c r="AN7" s="27"/>
      <c r="AO7" s="27"/>
      <c r="AP7" s="27"/>
    </row>
    <row r="8" spans="1:42" s="18" customFormat="1" ht="24.95" customHeight="1" x14ac:dyDescent="0.35">
      <c r="A8" s="27"/>
      <c r="B8" s="547">
        <v>2</v>
      </c>
      <c r="C8" s="457" t="str">
        <f>INI!C7</f>
        <v>DF</v>
      </c>
      <c r="D8" s="458" t="str">
        <f>VLOOKUP(B8,INI!B13:C47,2,FALSE)</f>
        <v>CBH dos Afluentes do Rio Preto</v>
      </c>
      <c r="E8" s="549">
        <v>4</v>
      </c>
      <c r="F8" s="678" t="str">
        <f>VLOOKUP('CBH2'!E8,Níveis!A6:D10,4)</f>
        <v>Comitê com Plano ou Enquadramento aprovado: condições de comitê consolidado em funcionamento, além de Plano ou Enquadramento aprovado na forma do Regimento Interno e dos normativos pertinentes no âmbito do estado.</v>
      </c>
      <c r="G8" s="678"/>
      <c r="H8" s="678"/>
      <c r="I8" s="678"/>
      <c r="J8" s="678"/>
      <c r="K8" s="678"/>
      <c r="L8" s="678"/>
      <c r="M8" s="678"/>
      <c r="N8" s="678"/>
      <c r="O8" s="678"/>
      <c r="P8" s="678"/>
      <c r="Q8" s="678"/>
      <c r="R8" s="678"/>
      <c r="S8" s="679"/>
      <c r="T8" s="170"/>
      <c r="U8" s="171"/>
      <c r="V8" s="383">
        <f>IF(AND(B2&lt;&gt;"",E8&gt;2),5,IF(E8=5,5,4))</f>
        <v>5</v>
      </c>
      <c r="W8" s="171"/>
      <c r="X8" s="171"/>
      <c r="Z8" s="77"/>
    </row>
    <row r="9" spans="1:42" s="25" customFormat="1" ht="9.9499999999999993" customHeight="1" x14ac:dyDescent="0.35">
      <c r="E9" s="375"/>
      <c r="L9" s="60"/>
      <c r="M9" s="60"/>
      <c r="N9" s="60"/>
      <c r="O9" s="60"/>
      <c r="P9" s="60"/>
      <c r="Q9" s="60"/>
      <c r="Z9" s="77"/>
      <c r="AL9" s="60"/>
    </row>
    <row r="10" spans="1:42" s="25" customFormat="1" ht="12" customHeight="1" thickBot="1" x14ac:dyDescent="0.4">
      <c r="E10" s="375" t="s">
        <v>290</v>
      </c>
      <c r="L10" s="60"/>
      <c r="M10" s="60"/>
      <c r="N10" s="60"/>
      <c r="O10" s="60"/>
      <c r="P10" s="60"/>
      <c r="Q10" s="60"/>
      <c r="Z10" s="77"/>
      <c r="AL10" s="60"/>
    </row>
    <row r="11" spans="1:42" ht="35.1" customHeight="1" thickBot="1" x14ac:dyDescent="0.3">
      <c r="A11" s="25"/>
      <c r="B11" s="674" t="str">
        <f>CONCATENATE("COMPONENTE I: ",Componentes!C7)</f>
        <v>COMPONENTE I: Funcionamento</v>
      </c>
      <c r="C11" s="674"/>
      <c r="D11" s="674"/>
      <c r="E11" s="594">
        <f>PesosInd!D10</f>
        <v>20</v>
      </c>
      <c r="F11" s="675" t="str">
        <f>Componentes!G11</f>
        <v>Metas requeridas conforme Nível de Implementação</v>
      </c>
      <c r="G11" s="675"/>
      <c r="H11" s="675"/>
      <c r="I11" s="675"/>
      <c r="J11" s="675"/>
      <c r="K11" s="33"/>
      <c r="L11" s="670" t="s">
        <v>143</v>
      </c>
      <c r="M11" s="671"/>
      <c r="N11" s="671"/>
      <c r="O11" s="671"/>
      <c r="P11" s="671"/>
      <c r="Q11" s="672"/>
      <c r="R11" s="33"/>
      <c r="S11" s="663" t="s">
        <v>130</v>
      </c>
      <c r="T11" s="665" t="s">
        <v>146</v>
      </c>
      <c r="U11" s="666"/>
      <c r="V11" s="666"/>
      <c r="W11" s="666"/>
      <c r="X11" s="667"/>
      <c r="Z11" s="668" t="str">
        <f>Componentes!R71</f>
        <v>Condições de Exigibilidade e Critérios de Aferição</v>
      </c>
      <c r="AL11" s="657" t="s">
        <v>157</v>
      </c>
      <c r="AM11" s="658"/>
      <c r="AN11" s="658"/>
      <c r="AO11" s="658"/>
      <c r="AP11" s="659"/>
    </row>
    <row r="12" spans="1:42" ht="41.25" customHeight="1" thickBot="1" x14ac:dyDescent="0.3">
      <c r="A12" s="25"/>
      <c r="B12" s="673" t="s">
        <v>18</v>
      </c>
      <c r="C12" s="673"/>
      <c r="D12" s="418" t="s">
        <v>63</v>
      </c>
      <c r="E12" s="61" t="s">
        <v>62</v>
      </c>
      <c r="F12" s="61" t="str">
        <f>Componentes!G12</f>
        <v>N1i</v>
      </c>
      <c r="G12" s="61" t="str">
        <f>Componentes!H12</f>
        <v>N2i</v>
      </c>
      <c r="H12" s="61" t="str">
        <f>Componentes!I12</f>
        <v>N3i</v>
      </c>
      <c r="I12" s="61" t="str">
        <f>Componentes!J12</f>
        <v>N4i</v>
      </c>
      <c r="J12" s="61" t="str">
        <f>IF($E$8&gt;2,Componentes!K12,"")</f>
        <v>N5i</v>
      </c>
      <c r="K12" s="25"/>
      <c r="L12" s="385" t="s">
        <v>53</v>
      </c>
      <c r="M12" s="590">
        <f>INI!C10</f>
        <v>2019</v>
      </c>
      <c r="N12" s="385">
        <f>M12+1</f>
        <v>2020</v>
      </c>
      <c r="O12" s="385">
        <f>M12+2</f>
        <v>2021</v>
      </c>
      <c r="P12" s="385">
        <f>M12+3</f>
        <v>2022</v>
      </c>
      <c r="Q12" s="385">
        <f>M12+4</f>
        <v>2023</v>
      </c>
      <c r="R12" s="25"/>
      <c r="S12" s="664"/>
      <c r="T12" s="386">
        <f>M12</f>
        <v>2019</v>
      </c>
      <c r="U12" s="386">
        <f>N12</f>
        <v>2020</v>
      </c>
      <c r="V12" s="386">
        <f>O12</f>
        <v>2021</v>
      </c>
      <c r="W12" s="386">
        <f>P12</f>
        <v>2022</v>
      </c>
      <c r="X12" s="386">
        <f>Q12</f>
        <v>2023</v>
      </c>
      <c r="Z12" s="669"/>
      <c r="AL12" s="5" t="str">
        <f>F12</f>
        <v>N1i</v>
      </c>
      <c r="AM12" s="5" t="str">
        <f>G12</f>
        <v>N2i</v>
      </c>
      <c r="AN12" s="5" t="str">
        <f>H12</f>
        <v>N3i</v>
      </c>
      <c r="AO12" s="5" t="str">
        <f>I12</f>
        <v>N4i</v>
      </c>
      <c r="AP12" s="5" t="str">
        <f>J12</f>
        <v>N5i</v>
      </c>
    </row>
    <row r="13" spans="1:42" s="2" customFormat="1" ht="42.95" customHeight="1" x14ac:dyDescent="0.35">
      <c r="A13" s="28">
        <v>1</v>
      </c>
      <c r="B13" s="67" t="str">
        <f>Componentes!B13</f>
        <v>I.1</v>
      </c>
      <c r="C13" s="66" t="str">
        <f>Componentes!C13</f>
        <v>Aprovação do Quadro de Indicadores e Metas</v>
      </c>
      <c r="D13" s="66" t="str">
        <f>Componentes!D13</f>
        <v>Negociação com os comitês e aprovação do Quadro de Indicadores e Metas pelo Conselho Estadual, como requisito parcial para a contratação</v>
      </c>
      <c r="E13" s="63" t="str">
        <f>Componentes!F13</f>
        <v>CERH</v>
      </c>
      <c r="F13" s="64" t="str">
        <f>IF(Componentes!G13&lt;&gt;"",Componentes!G13,"")</f>
        <v>O</v>
      </c>
      <c r="G13" s="64" t="str">
        <f>IF(Componentes!H13&lt;&gt;"",Componentes!H13,"")</f>
        <v>O</v>
      </c>
      <c r="H13" s="64" t="str">
        <f>IF(Componentes!I13&lt;&gt;"",Componentes!I13,"")</f>
        <v>O</v>
      </c>
      <c r="I13" s="64" t="str">
        <f>IF(Componentes!J13&lt;&gt;"",Componentes!J13,"")</f>
        <v>O</v>
      </c>
      <c r="J13" s="64" t="str">
        <f>IF(AND($E$8&gt;2,Componentes!K13&lt;&gt;""),Componentes!K13,"")</f>
        <v>O</v>
      </c>
      <c r="K13" s="10"/>
      <c r="L13" s="34" t="str">
        <f>IF(Componentes!L13="","",IF($E$8&gt;=VALUE(RIGHT(Componentes!L13,1)),"X",""))</f>
        <v>X</v>
      </c>
      <c r="M13" s="34" t="str">
        <f>IF(Componentes!M13="","",IF($E$8&gt;=VALUE(RIGHT(Componentes!M13,1)),"X",""))</f>
        <v>X</v>
      </c>
      <c r="N13" s="34" t="str">
        <f>IF(Componentes!N13="","",IF($E$8&gt;=VALUE(RIGHT(Componentes!N13,1)),"X",""))</f>
        <v>X</v>
      </c>
      <c r="O13" s="34" t="str">
        <f>IF(Componentes!O13="","",IF($E$8&gt;=VALUE(RIGHT(Componentes!O13,1)),"X",""))</f>
        <v>X</v>
      </c>
      <c r="P13" s="34" t="str">
        <f>IF(Componentes!P13="","",IF($E$8&gt;=VALUE(RIGHT(Componentes!P13,1)),"X",""))</f>
        <v>X</v>
      </c>
      <c r="Q13" s="34" t="str">
        <f>IF(Componentes!Q13="","",IF($E$8&gt;=VALUE(RIGHT(Componentes!Q13,1)),"X",""))</f>
        <v>X</v>
      </c>
      <c r="R13" s="10"/>
      <c r="S13" s="384" t="s">
        <v>379</v>
      </c>
      <c r="T13" s="34"/>
      <c r="U13" s="34"/>
      <c r="V13" s="34"/>
      <c r="W13" s="34"/>
      <c r="X13" s="34"/>
      <c r="Z13" s="105" t="str">
        <f>Componentes!R13</f>
        <v>pré-requisito para a contratação / obrigatória</v>
      </c>
      <c r="AL13" s="126" t="str">
        <f t="shared" ref="AL13:AP21" si="0">IF(AND($S13="",F13="O"),1,IF(F13="","","ok"))</f>
        <v>ok</v>
      </c>
      <c r="AM13" s="127" t="str">
        <f t="shared" si="0"/>
        <v>ok</v>
      </c>
      <c r="AN13" s="127" t="str">
        <f t="shared" si="0"/>
        <v>ok</v>
      </c>
      <c r="AO13" s="127" t="str">
        <f t="shared" si="0"/>
        <v>ok</v>
      </c>
      <c r="AP13" s="128" t="str">
        <f t="shared" si="0"/>
        <v>ok</v>
      </c>
    </row>
    <row r="14" spans="1:42" s="2" customFormat="1" ht="42.95" customHeight="1" x14ac:dyDescent="0.35">
      <c r="A14" s="28">
        <v>2</v>
      </c>
      <c r="B14" s="67" t="str">
        <f>Componentes!B14</f>
        <v>I.2</v>
      </c>
      <c r="C14" s="66" t="str">
        <f>Componentes!C14</f>
        <v xml:space="preserve">Instrumento formal de criação </v>
      </c>
      <c r="D14" s="66" t="str">
        <f>Componentes!D14</f>
        <v>Comitê formalmente criado, em conformidade com os normativos do SEGREH</v>
      </c>
      <c r="E14" s="63" t="str">
        <f>Componentes!F14</f>
        <v>EE</v>
      </c>
      <c r="F14" s="64" t="str">
        <f>IF(Componentes!G14&lt;&gt;"",Componentes!G14,"")</f>
        <v>O</v>
      </c>
      <c r="G14" s="64" t="str">
        <f>IF(Componentes!H14&lt;&gt;"",Componentes!H14,"")</f>
        <v>O</v>
      </c>
      <c r="H14" s="64" t="str">
        <f>IF(Componentes!I14&lt;&gt;"",Componentes!I14,"")</f>
        <v>O</v>
      </c>
      <c r="I14" s="64" t="str">
        <f>IF(Componentes!J14&lt;&gt;"",Componentes!J14,"")</f>
        <v>O</v>
      </c>
      <c r="J14" s="64" t="str">
        <f>IF(AND($E$8&gt;2,Componentes!K14&lt;&gt;""),Componentes!K14,"")</f>
        <v>O</v>
      </c>
      <c r="K14" s="10"/>
      <c r="L14" s="34" t="str">
        <f>IF(Componentes!L14="","",IF($E$8&gt;=VALUE(RIGHT(Componentes!L14,1)),"X",""))</f>
        <v>X</v>
      </c>
      <c r="M14" s="34" t="str">
        <f>IF(Componentes!M14="","",IF($E$8&gt;=VALUE(RIGHT(Componentes!M14,1)),"X",""))</f>
        <v>X</v>
      </c>
      <c r="N14" s="34" t="str">
        <f>IF(Componentes!N14="","",IF($E$8&gt;=VALUE(RIGHT(Componentes!N14,1)),"X",""))</f>
        <v>X</v>
      </c>
      <c r="O14" s="34" t="str">
        <f>IF(Componentes!O14="","",IF($E$8&gt;=VALUE(RIGHT(Componentes!O14,1)),"X",""))</f>
        <v>X</v>
      </c>
      <c r="P14" s="34" t="str">
        <f>IF(Componentes!P14="","",IF($E$8&gt;=VALUE(RIGHT(Componentes!P14,1)),"X",""))</f>
        <v>X</v>
      </c>
      <c r="Q14" s="34" t="str">
        <f>IF(Componentes!Q14="","",IF($E$8&gt;=VALUE(RIGHT(Componentes!Q14,1)),"X",""))</f>
        <v>X</v>
      </c>
      <c r="R14" s="10"/>
      <c r="S14" s="384" t="s">
        <v>379</v>
      </c>
      <c r="T14" s="34"/>
      <c r="U14" s="34"/>
      <c r="V14" s="34"/>
      <c r="W14" s="34"/>
      <c r="X14" s="34"/>
      <c r="Z14" s="106" t="str">
        <f>Componentes!R14</f>
        <v>pré-requisito para a contratação / obrigatória / aferida em todos os ciclos</v>
      </c>
      <c r="AL14" s="129" t="str">
        <f t="shared" si="0"/>
        <v>ok</v>
      </c>
      <c r="AM14" s="130" t="str">
        <f t="shared" si="0"/>
        <v>ok</v>
      </c>
      <c r="AN14" s="130" t="str">
        <f t="shared" si="0"/>
        <v>ok</v>
      </c>
      <c r="AO14" s="130" t="str">
        <f t="shared" si="0"/>
        <v>ok</v>
      </c>
      <c r="AP14" s="131" t="str">
        <f t="shared" si="0"/>
        <v>ok</v>
      </c>
    </row>
    <row r="15" spans="1:42" s="2" customFormat="1" ht="42.95" customHeight="1" x14ac:dyDescent="0.35">
      <c r="A15" s="28">
        <v>3</v>
      </c>
      <c r="B15" s="63" t="str">
        <f>Componentes!B15</f>
        <v>I.3</v>
      </c>
      <c r="C15" s="65" t="str">
        <f>Componentes!C15</f>
        <v>Regimento Interno</v>
      </c>
      <c r="D15" s="65" t="str">
        <f>Componentes!D15</f>
        <v>Regimento Interno elaborado e aprovado pelo comitê, em conformidade com a norma estadual pertinente</v>
      </c>
      <c r="E15" s="63" t="str">
        <f>Componentes!F15</f>
        <v>Comitê</v>
      </c>
      <c r="F15" s="64" t="str">
        <f>IF(Componentes!G15&lt;&gt;"",Componentes!G15,"")</f>
        <v/>
      </c>
      <c r="G15" s="64" t="str">
        <f>IF(Componentes!H15&lt;&gt;"",Componentes!H15,"")</f>
        <v>O</v>
      </c>
      <c r="H15" s="64" t="str">
        <f>IF(Componentes!I15&lt;&gt;"",Componentes!I15,"")</f>
        <v>O</v>
      </c>
      <c r="I15" s="64" t="str">
        <f>IF(Componentes!J15&lt;&gt;"",Componentes!J15,"")</f>
        <v>O</v>
      </c>
      <c r="J15" s="64" t="str">
        <f>IF(AND($E$8&gt;2,Componentes!K15&lt;&gt;""),Componentes!K15,"")</f>
        <v>O</v>
      </c>
      <c r="K15" s="10"/>
      <c r="L15" s="34" t="str">
        <f>IF(Componentes!L15="","",IF($E$8&gt;=VALUE(RIGHT(Componentes!L15,1)),"X",""))</f>
        <v/>
      </c>
      <c r="M15" s="34" t="str">
        <f>IF(Componentes!M15="","",IF($E$8&gt;=VALUE(RIGHT(Componentes!M15,1)),"X",""))</f>
        <v>X</v>
      </c>
      <c r="N15" s="34" t="str">
        <f>IF(Componentes!N15="","",IF($E$8&gt;=VALUE(RIGHT(Componentes!N15,1)),"X",""))</f>
        <v>X</v>
      </c>
      <c r="O15" s="34" t="str">
        <f>IF(Componentes!O15="","",IF($E$8&gt;=VALUE(RIGHT(Componentes!O15,1)),"X",""))</f>
        <v>X</v>
      </c>
      <c r="P15" s="34" t="str">
        <f>IF(Componentes!P15="","",IF($E$8&gt;=VALUE(RIGHT(Componentes!P15,1)),"X",""))</f>
        <v>X</v>
      </c>
      <c r="Q15" s="34" t="str">
        <f>IF(Componentes!Q15="","",IF($E$8&gt;=VALUE(RIGHT(Componentes!Q15,1)),"X",""))</f>
        <v>X</v>
      </c>
      <c r="R15" s="10"/>
      <c r="S15" s="384" t="s">
        <v>379</v>
      </c>
      <c r="T15" s="34"/>
      <c r="U15" s="34"/>
      <c r="V15" s="34"/>
      <c r="W15" s="34"/>
      <c r="X15" s="34"/>
      <c r="Z15" s="106" t="str">
        <f>Componentes!R15</f>
        <v>obrigatória / aferida em todos os ciclos</v>
      </c>
      <c r="AL15" s="129" t="str">
        <f t="shared" si="0"/>
        <v/>
      </c>
      <c r="AM15" s="130" t="str">
        <f t="shared" si="0"/>
        <v>ok</v>
      </c>
      <c r="AN15" s="130" t="str">
        <f t="shared" si="0"/>
        <v>ok</v>
      </c>
      <c r="AO15" s="130" t="str">
        <f t="shared" si="0"/>
        <v>ok</v>
      </c>
      <c r="AP15" s="131" t="str">
        <f t="shared" si="0"/>
        <v>ok</v>
      </c>
    </row>
    <row r="16" spans="1:42" s="2" customFormat="1" ht="42.95" customHeight="1" x14ac:dyDescent="0.35">
      <c r="A16" s="28">
        <v>4</v>
      </c>
      <c r="B16" s="63" t="str">
        <f>Componentes!B16</f>
        <v>I.4</v>
      </c>
      <c r="C16" s="65" t="str">
        <f>Componentes!C16</f>
        <v>Mandatos e processos eleitorais</v>
      </c>
      <c r="D16" s="65" t="str">
        <f>Componentes!D16</f>
        <v>Processos eleitorais realizados tempestivamente e os mandatos encontram-se vigentes, conforme previsão regimental ou norma estadual pertinente</v>
      </c>
      <c r="E16" s="63" t="str">
        <f>Componentes!F16</f>
        <v>Comitê</v>
      </c>
      <c r="F16" s="64" t="str">
        <f>IF(Componentes!G16&lt;&gt;"",Componentes!G16,"")</f>
        <v/>
      </c>
      <c r="G16" s="64" t="str">
        <f>IF(Componentes!H16&lt;&gt;"",Componentes!H16,"")</f>
        <v>O</v>
      </c>
      <c r="H16" s="64" t="str">
        <f>IF(Componentes!I16&lt;&gt;"",Componentes!I16,"")</f>
        <v>O</v>
      </c>
      <c r="I16" s="64" t="str">
        <f>IF(Componentes!J16&lt;&gt;"",Componentes!J16,"")</f>
        <v>O</v>
      </c>
      <c r="J16" s="64" t="str">
        <f>IF(AND($E$8&gt;2,Componentes!K16&lt;&gt;""),Componentes!K16,"")</f>
        <v>O</v>
      </c>
      <c r="K16" s="10"/>
      <c r="L16" s="34" t="str">
        <f>IF(Componentes!L16="","",IF($E$8&gt;=VALUE(RIGHT(Componentes!L16,1)),"X",""))</f>
        <v/>
      </c>
      <c r="M16" s="34" t="str">
        <f>IF(Componentes!M16="","",IF($E$8&gt;=VALUE(RIGHT(Componentes!M16,1)),"X",""))</f>
        <v>X</v>
      </c>
      <c r="N16" s="34" t="str">
        <f>IF(Componentes!N16="","",IF($E$8&gt;=VALUE(RIGHT(Componentes!N16,1)),"X",""))</f>
        <v>X</v>
      </c>
      <c r="O16" s="34" t="str">
        <f>IF(Componentes!O16="","",IF($E$8&gt;=VALUE(RIGHT(Componentes!O16,1)),"X",""))</f>
        <v>X</v>
      </c>
      <c r="P16" s="34" t="str">
        <f>IF(Componentes!P16="","",IF($E$8&gt;=VALUE(RIGHT(Componentes!P16,1)),"X",""))</f>
        <v>X</v>
      </c>
      <c r="Q16" s="34" t="str">
        <f>IF(Componentes!Q16="","",IF($E$8&gt;=VALUE(RIGHT(Componentes!Q16,1)),"X",""))</f>
        <v>X</v>
      </c>
      <c r="R16" s="10"/>
      <c r="S16" s="384" t="s">
        <v>379</v>
      </c>
      <c r="T16" s="34"/>
      <c r="U16" s="34"/>
      <c r="V16" s="34"/>
      <c r="W16" s="34"/>
      <c r="X16" s="34"/>
      <c r="Z16" s="106" t="str">
        <f>Componentes!R16</f>
        <v>obrigatória / aferida em todos os ciclos</v>
      </c>
      <c r="AL16" s="129" t="str">
        <f t="shared" si="0"/>
        <v/>
      </c>
      <c r="AM16" s="130" t="str">
        <f t="shared" si="0"/>
        <v>ok</v>
      </c>
      <c r="AN16" s="130" t="str">
        <f t="shared" si="0"/>
        <v>ok</v>
      </c>
      <c r="AO16" s="130" t="str">
        <f t="shared" si="0"/>
        <v>ok</v>
      </c>
      <c r="AP16" s="131" t="str">
        <f t="shared" si="0"/>
        <v>ok</v>
      </c>
    </row>
    <row r="17" spans="1:42" s="2" customFormat="1" ht="42.95" customHeight="1" x14ac:dyDescent="0.35">
      <c r="A17" s="28">
        <v>5</v>
      </c>
      <c r="B17" s="63" t="str">
        <f>Componentes!B17</f>
        <v>I.5</v>
      </c>
      <c r="C17" s="65" t="str">
        <f>Componentes!C17</f>
        <v>Reuniões ordinárias</v>
      </c>
      <c r="D17" s="65" t="str">
        <f>Componentes!D17</f>
        <v>Reuniões ordinárias realizadas conforme previsão regimental ou norma estadual pertinente</v>
      </c>
      <c r="E17" s="63" t="str">
        <f>Componentes!F17</f>
        <v>Comitê</v>
      </c>
      <c r="F17" s="64" t="str">
        <f>IF(Componentes!G17&lt;&gt;"",Componentes!G17,"")</f>
        <v/>
      </c>
      <c r="G17" s="64" t="str">
        <f>IF(Componentes!H17&lt;&gt;"",Componentes!H17,"")</f>
        <v/>
      </c>
      <c r="H17" s="64" t="str">
        <f>IF(Componentes!I17&lt;&gt;"",Componentes!I17,"")</f>
        <v>O</v>
      </c>
      <c r="I17" s="64" t="str">
        <f>IF(Componentes!J17&lt;&gt;"",Componentes!J17,"")</f>
        <v>O</v>
      </c>
      <c r="J17" s="64" t="str">
        <f>IF(AND($E$8&gt;2,Componentes!K17&lt;&gt;""),Componentes!K17,"")</f>
        <v>O</v>
      </c>
      <c r="K17" s="10"/>
      <c r="L17" s="34" t="str">
        <f>IF(Componentes!L17="","",IF($E$8&gt;=VALUE(RIGHT(Componentes!L17,1)),"X",""))</f>
        <v/>
      </c>
      <c r="M17" s="34" t="str">
        <f>IF(Componentes!M17="","",IF($E$8&gt;=VALUE(RIGHT(Componentes!M17,1)),"X",""))</f>
        <v>X</v>
      </c>
      <c r="N17" s="34" t="str">
        <f>IF(Componentes!N17="","",IF($E$8&gt;=VALUE(RIGHT(Componentes!N17,1)),"X",""))</f>
        <v>X</v>
      </c>
      <c r="O17" s="34" t="str">
        <f>IF(Componentes!O17="","",IF($E$8&gt;=VALUE(RIGHT(Componentes!O17,1)),"X",""))</f>
        <v>X</v>
      </c>
      <c r="P17" s="34" t="str">
        <f>IF(Componentes!P17="","",IF($E$8&gt;=VALUE(RIGHT(Componentes!P17,1)),"X",""))</f>
        <v>X</v>
      </c>
      <c r="Q17" s="34" t="str">
        <f>IF(Componentes!Q17="","",IF($E$8&gt;=VALUE(RIGHT(Componentes!Q17,1)),"X",""))</f>
        <v>X</v>
      </c>
      <c r="R17" s="10"/>
      <c r="S17" s="384" t="s">
        <v>379</v>
      </c>
      <c r="T17" s="34"/>
      <c r="U17" s="34"/>
      <c r="V17" s="34"/>
      <c r="W17" s="34"/>
      <c r="X17" s="34"/>
      <c r="Z17" s="106" t="str">
        <f>Componentes!R17</f>
        <v>obrigatória  / aferida em todos os ciclos (aferida a partir do Ano 2, para Comitê de condiçao inicial "N1") / admite cumprimento parcial (indicar % de atendimento)</v>
      </c>
      <c r="AL17" s="129" t="str">
        <f t="shared" si="0"/>
        <v/>
      </c>
      <c r="AM17" s="130" t="str">
        <f t="shared" si="0"/>
        <v/>
      </c>
      <c r="AN17" s="130" t="str">
        <f t="shared" si="0"/>
        <v>ok</v>
      </c>
      <c r="AO17" s="130" t="str">
        <f t="shared" si="0"/>
        <v>ok</v>
      </c>
      <c r="AP17" s="131" t="str">
        <f t="shared" si="0"/>
        <v>ok</v>
      </c>
    </row>
    <row r="18" spans="1:42" s="2" customFormat="1" ht="42.95" customHeight="1" x14ac:dyDescent="0.35">
      <c r="A18" s="28">
        <v>6</v>
      </c>
      <c r="B18" s="63" t="str">
        <f>Componentes!B18</f>
        <v>I.6</v>
      </c>
      <c r="C18" s="65" t="str">
        <f>Componentes!C18</f>
        <v>Quórum</v>
      </c>
      <c r="D18" s="65" t="str">
        <f>Componentes!D18</f>
        <v>Quórum mínimo regimental alcançado nas reuniões ordinárias</v>
      </c>
      <c r="E18" s="63" t="str">
        <f>Componentes!F18</f>
        <v>Comitê</v>
      </c>
      <c r="F18" s="64" t="str">
        <f>IF(Componentes!G18&lt;&gt;"",Componentes!G18,"")</f>
        <v/>
      </c>
      <c r="G18" s="64" t="str">
        <f>IF(Componentes!H18&lt;&gt;"",Componentes!H18,"")</f>
        <v/>
      </c>
      <c r="H18" s="64" t="str">
        <f>IF(Componentes!I18&lt;&gt;"",Componentes!I18,"")</f>
        <v>O</v>
      </c>
      <c r="I18" s="64" t="str">
        <f>IF(Componentes!J18&lt;&gt;"",Componentes!J18,"")</f>
        <v>O</v>
      </c>
      <c r="J18" s="64" t="str">
        <f>IF(AND($E$8&gt;2,Componentes!K18&lt;&gt;""),Componentes!K18,"")</f>
        <v>O</v>
      </c>
      <c r="K18" s="10"/>
      <c r="L18" s="34" t="str">
        <f>IF(Componentes!L18="","",IF($E$8&gt;=VALUE(RIGHT(Componentes!L18,1)),"X",""))</f>
        <v/>
      </c>
      <c r="M18" s="34" t="str">
        <f>IF(Componentes!M18="","",IF($E$8&gt;=VALUE(RIGHT(Componentes!M18,1)),"X",""))</f>
        <v>X</v>
      </c>
      <c r="N18" s="34" t="str">
        <f>IF(Componentes!N18="","",IF($E$8&gt;=VALUE(RIGHT(Componentes!N18,1)),"X",""))</f>
        <v>X</v>
      </c>
      <c r="O18" s="34" t="str">
        <f>IF(Componentes!O18="","",IF($E$8&gt;=VALUE(RIGHT(Componentes!O18,1)),"X",""))</f>
        <v>X</v>
      </c>
      <c r="P18" s="34" t="str">
        <f>IF(Componentes!P18="","",IF($E$8&gt;=VALUE(RIGHT(Componentes!P18,1)),"X",""))</f>
        <v>X</v>
      </c>
      <c r="Q18" s="34" t="str">
        <f>IF(Componentes!Q18="","",IF($E$8&gt;=VALUE(RIGHT(Componentes!Q18,1)),"X",""))</f>
        <v>X</v>
      </c>
      <c r="R18" s="10"/>
      <c r="S18" s="384" t="s">
        <v>379</v>
      </c>
      <c r="T18" s="34"/>
      <c r="U18" s="34"/>
      <c r="V18" s="34"/>
      <c r="W18" s="34"/>
      <c r="X18" s="34"/>
      <c r="Z18" s="106" t="str">
        <f>Componentes!R18</f>
        <v>obrigatória  / aferida em todos os ciclos (aferida a partir do Ano 2, para Comitê de condiçao inicial "N1") / admite cumprimento parcial (indicar % de atendimento)</v>
      </c>
      <c r="AL18" s="129" t="str">
        <f t="shared" si="0"/>
        <v/>
      </c>
      <c r="AM18" s="130" t="str">
        <f t="shared" si="0"/>
        <v/>
      </c>
      <c r="AN18" s="130" t="str">
        <f t="shared" si="0"/>
        <v>ok</v>
      </c>
      <c r="AO18" s="130" t="str">
        <f t="shared" si="0"/>
        <v>ok</v>
      </c>
      <c r="AP18" s="131" t="str">
        <f t="shared" si="0"/>
        <v>ok</v>
      </c>
    </row>
    <row r="19" spans="1:42" s="2" customFormat="1" ht="42.95" customHeight="1" x14ac:dyDescent="0.35">
      <c r="A19" s="28">
        <v>7</v>
      </c>
      <c r="B19" s="63" t="str">
        <f>Componentes!B19</f>
        <v>I.7</v>
      </c>
      <c r="C19" s="65" t="str">
        <f>Componentes!C19</f>
        <v>Conformidade Documental</v>
      </c>
      <c r="D19" s="65" t="str">
        <f>Componentes!D19</f>
        <v>Convocações para reuniões (ordinárias e extraordinárias) realizadas com a antecedência regimental prevista, além de atas elaboradas e aprovadas tempestivamente</v>
      </c>
      <c r="E19" s="63" t="str">
        <f>Componentes!F19</f>
        <v>Comitê</v>
      </c>
      <c r="F19" s="64" t="str">
        <f>IF(Componentes!G19&lt;&gt;"",Componentes!G19,"")</f>
        <v/>
      </c>
      <c r="G19" s="64" t="str">
        <f>IF(Componentes!H19&lt;&gt;"",Componentes!H19,"")</f>
        <v/>
      </c>
      <c r="H19" s="64" t="str">
        <f>IF(Componentes!I19&lt;&gt;"",Componentes!I19,"")</f>
        <v>O</v>
      </c>
      <c r="I19" s="64" t="str">
        <f>IF(Componentes!J19&lt;&gt;"",Componentes!J19,"")</f>
        <v>O</v>
      </c>
      <c r="J19" s="64" t="str">
        <f>IF(AND($E$8&gt;2,Componentes!K19&lt;&gt;""),Componentes!K19,"")</f>
        <v>O</v>
      </c>
      <c r="K19" s="10"/>
      <c r="L19" s="34" t="str">
        <f>IF(Componentes!L19="","",IF($E$8&gt;=VALUE(RIGHT(Componentes!L19,1)),"X",""))</f>
        <v/>
      </c>
      <c r="M19" s="34" t="str">
        <f>IF(Componentes!M19="","",IF($E$8&gt;=VALUE(RIGHT(Componentes!M19,1)),"X",""))</f>
        <v>X</v>
      </c>
      <c r="N19" s="34" t="str">
        <f>IF(Componentes!N19="","",IF($E$8&gt;=VALUE(RIGHT(Componentes!N19,1)),"X",""))</f>
        <v>X</v>
      </c>
      <c r="O19" s="34" t="str">
        <f>IF(Componentes!O19="","",IF($E$8&gt;=VALUE(RIGHT(Componentes!O19,1)),"X",""))</f>
        <v>X</v>
      </c>
      <c r="P19" s="34" t="str">
        <f>IF(Componentes!P19="","",IF($E$8&gt;=VALUE(RIGHT(Componentes!P19,1)),"X",""))</f>
        <v>X</v>
      </c>
      <c r="Q19" s="34" t="str">
        <f>IF(Componentes!Q19="","",IF($E$8&gt;=VALUE(RIGHT(Componentes!Q19,1)),"X",""))</f>
        <v>X</v>
      </c>
      <c r="R19" s="10"/>
      <c r="S19" s="384" t="s">
        <v>379</v>
      </c>
      <c r="T19" s="34"/>
      <c r="U19" s="34"/>
      <c r="V19" s="34"/>
      <c r="W19" s="34"/>
      <c r="X19" s="34"/>
      <c r="Z19" s="106" t="str">
        <f>Componentes!R19</f>
        <v>obrigatória  / aferida em todos os ciclos (aferida a partir do Ano 2, para Comitê de condiçao inicial "N1") / admite cumprimento parcial (indicar % de atendimento)</v>
      </c>
      <c r="AL19" s="129" t="str">
        <f t="shared" si="0"/>
        <v/>
      </c>
      <c r="AM19" s="130" t="str">
        <f t="shared" si="0"/>
        <v/>
      </c>
      <c r="AN19" s="130" t="str">
        <f t="shared" si="0"/>
        <v>ok</v>
      </c>
      <c r="AO19" s="130" t="str">
        <f t="shared" si="0"/>
        <v>ok</v>
      </c>
      <c r="AP19" s="131" t="str">
        <f t="shared" si="0"/>
        <v>ok</v>
      </c>
    </row>
    <row r="20" spans="1:42" s="2" customFormat="1" ht="42.95" customHeight="1" x14ac:dyDescent="0.35">
      <c r="A20" s="28">
        <v>8</v>
      </c>
      <c r="B20" s="63" t="str">
        <f>Componentes!B20</f>
        <v>I.8</v>
      </c>
      <c r="C20" s="65" t="str">
        <f>Componentes!C20</f>
        <v>Plano de Trabalho e Relatório de Atividades</v>
      </c>
      <c r="D20" s="65" t="str">
        <f>Componentes!D20</f>
        <v>Plano de trabalho anual aprovado até a primeira reunião do ano corrente. Relatório anual de atividades do ano anterior aprovado na primeira reunião do ano seguinte.</v>
      </c>
      <c r="E20" s="63" t="str">
        <f>Componentes!F20</f>
        <v>Comitê</v>
      </c>
      <c r="F20" s="64" t="str">
        <f>IF(Componentes!G20&lt;&gt;"",Componentes!G20,"")</f>
        <v/>
      </c>
      <c r="G20" s="64" t="str">
        <f>IF(Componentes!H20&lt;&gt;"",Componentes!H20,"")</f>
        <v/>
      </c>
      <c r="H20" s="64" t="str">
        <f>IF(Componentes!I20&lt;&gt;"",Componentes!I20,"")</f>
        <v>O</v>
      </c>
      <c r="I20" s="64" t="str">
        <f>IF(Componentes!J20&lt;&gt;"",Componentes!J20,"")</f>
        <v>O</v>
      </c>
      <c r="J20" s="64" t="str">
        <f>IF(AND($E$8&gt;2,Componentes!K20&lt;&gt;""),Componentes!K20,"")</f>
        <v>O</v>
      </c>
      <c r="K20" s="10"/>
      <c r="L20" s="34" t="str">
        <f>IF(Componentes!L20="","",IF($E$8&gt;=VALUE(RIGHT(Componentes!L20,1)),"X",""))</f>
        <v/>
      </c>
      <c r="M20" s="34" t="str">
        <f>IF(Componentes!M20="","",IF($E$8&gt;=VALUE(RIGHT(Componentes!M20,1)),"X",""))</f>
        <v>X</v>
      </c>
      <c r="N20" s="34" t="str">
        <f>IF(Componentes!N20="","",IF($E$8&gt;=VALUE(RIGHT(Componentes!N20,1)),"X",""))</f>
        <v>X</v>
      </c>
      <c r="O20" s="34" t="str">
        <f>IF(Componentes!O20="","",IF($E$8&gt;=VALUE(RIGHT(Componentes!O20,1)),"X",""))</f>
        <v>X</v>
      </c>
      <c r="P20" s="34" t="str">
        <f>IF(Componentes!P20="","",IF($E$8&gt;=VALUE(RIGHT(Componentes!P20,1)),"X",""))</f>
        <v>X</v>
      </c>
      <c r="Q20" s="34" t="str">
        <f>IF(Componentes!Q20="","",IF($E$8&gt;=VALUE(RIGHT(Componentes!Q20,1)),"X",""))</f>
        <v>X</v>
      </c>
      <c r="R20" s="10"/>
      <c r="S20" s="384" t="s">
        <v>380</v>
      </c>
      <c r="T20" s="34"/>
      <c r="U20" s="34"/>
      <c r="V20" s="34"/>
      <c r="W20" s="34"/>
      <c r="X20" s="34"/>
      <c r="Z20" s="106" t="str">
        <f>Componentes!R20</f>
        <v>obrigatória  / aferida em todos os ciclos (aferida a partir do Ano 2, para Comitê de condiçao inicial "N1") / admite cumprimento parcial (indicar % de atendimento)</v>
      </c>
      <c r="AL20" s="129" t="str">
        <f t="shared" si="0"/>
        <v/>
      </c>
      <c r="AM20" s="130" t="str">
        <f t="shared" si="0"/>
        <v/>
      </c>
      <c r="AN20" s="130" t="str">
        <f t="shared" si="0"/>
        <v>ok</v>
      </c>
      <c r="AO20" s="130" t="str">
        <f t="shared" si="0"/>
        <v>ok</v>
      </c>
      <c r="AP20" s="131" t="str">
        <f t="shared" si="0"/>
        <v>ok</v>
      </c>
    </row>
    <row r="21" spans="1:42" s="2" customFormat="1" ht="42.95" customHeight="1" thickBot="1" x14ac:dyDescent="0.4">
      <c r="A21" s="28">
        <v>9</v>
      </c>
      <c r="B21" s="67" t="str">
        <f>Componentes!B21</f>
        <v>I.9</v>
      </c>
      <c r="C21" s="66" t="str">
        <f>Componentes!C21</f>
        <v>Apoio técnico e logístico</v>
      </c>
      <c r="D21" s="66" t="str">
        <f>Componentes!D21</f>
        <v>Órgão/Entidade Estadual provê, ao Comitê, os apoios técnico e logístico necessários ao cumprimento das metas</v>
      </c>
      <c r="E21" s="63" t="str">
        <f>Componentes!F21</f>
        <v>EE</v>
      </c>
      <c r="F21" s="64" t="str">
        <f>IF(Componentes!G21&lt;&gt;"",Componentes!G21,"")</f>
        <v>O</v>
      </c>
      <c r="G21" s="64" t="str">
        <f>IF(Componentes!H21&lt;&gt;"",Componentes!H21,"")</f>
        <v>O</v>
      </c>
      <c r="H21" s="64" t="str">
        <f>IF(Componentes!I21&lt;&gt;"",Componentes!I21,"")</f>
        <v>O</v>
      </c>
      <c r="I21" s="64" t="str">
        <f>IF(Componentes!J21&lt;&gt;"",Componentes!J21,"")</f>
        <v>O</v>
      </c>
      <c r="J21" s="64" t="str">
        <f>IF(AND($E$8&gt;2,Componentes!K21&lt;&gt;""),Componentes!K21,"")</f>
        <v>O</v>
      </c>
      <c r="K21" s="30"/>
      <c r="L21" s="35" t="str">
        <f>IF(Componentes!L21="","",IF($E$8&gt;=VALUE(RIGHT(Componentes!L21,1)),"X",""))</f>
        <v/>
      </c>
      <c r="M21" s="35" t="str">
        <f>IF(Componentes!M21="","",IF($E$8&gt;=VALUE(RIGHT(Componentes!M21,1)),"X",""))</f>
        <v>X</v>
      </c>
      <c r="N21" s="35" t="str">
        <f>IF(Componentes!N21="","",IF($E$8&gt;=VALUE(RIGHT(Componentes!N21,1)),"X",""))</f>
        <v>X</v>
      </c>
      <c r="O21" s="35" t="str">
        <f>IF(Componentes!O21="","",IF($E$8&gt;=VALUE(RIGHT(Componentes!O21,1)),"X",""))</f>
        <v>X</v>
      </c>
      <c r="P21" s="35" t="str">
        <f>IF(Componentes!P21="","",IF($E$8&gt;=VALUE(RIGHT(Componentes!P21,1)),"X",""))</f>
        <v>X</v>
      </c>
      <c r="Q21" s="35" t="str">
        <f>IF(Componentes!Q21="","",IF($E$8&gt;=VALUE(RIGHT(Componentes!Q21,1)),"X",""))</f>
        <v>X</v>
      </c>
      <c r="R21" s="30"/>
      <c r="S21" s="384" t="s">
        <v>379</v>
      </c>
      <c r="T21" s="34"/>
      <c r="U21" s="34"/>
      <c r="V21" s="34"/>
      <c r="W21" s="34"/>
      <c r="X21" s="34"/>
      <c r="Z21" s="107" t="str">
        <f>Componentes!R21</f>
        <v>obrigatória / aferida em todos os ciclos</v>
      </c>
      <c r="AL21" s="132" t="str">
        <f t="shared" si="0"/>
        <v>ok</v>
      </c>
      <c r="AM21" s="133" t="str">
        <f t="shared" si="0"/>
        <v>ok</v>
      </c>
      <c r="AN21" s="133" t="str">
        <f t="shared" si="0"/>
        <v>ok</v>
      </c>
      <c r="AO21" s="133" t="str">
        <f t="shared" si="0"/>
        <v>ok</v>
      </c>
      <c r="AP21" s="134" t="str">
        <f t="shared" si="0"/>
        <v>ok</v>
      </c>
    </row>
    <row r="22" spans="1:42" s="59" customFormat="1" ht="9.9499999999999993" customHeight="1" x14ac:dyDescent="0.35">
      <c r="A22" s="108"/>
      <c r="L22" s="111"/>
      <c r="M22" s="111"/>
      <c r="N22" s="111"/>
      <c r="O22" s="111"/>
      <c r="P22" s="111"/>
      <c r="Q22" s="111"/>
      <c r="S22" s="110"/>
      <c r="T22" s="110"/>
      <c r="U22" s="110"/>
      <c r="V22" s="110"/>
      <c r="W22" s="110"/>
      <c r="X22" s="110"/>
      <c r="Z22" s="75"/>
      <c r="AL22" s="135"/>
      <c r="AM22" s="135"/>
      <c r="AN22" s="135"/>
      <c r="AO22" s="135"/>
      <c r="AP22" s="135"/>
    </row>
    <row r="23" spans="1:42" s="59" customFormat="1" ht="9.9499999999999993" customHeight="1" x14ac:dyDescent="0.35">
      <c r="A23" s="108"/>
      <c r="L23" s="111"/>
      <c r="M23" s="111"/>
      <c r="N23" s="111"/>
      <c r="O23" s="111"/>
      <c r="P23" s="111"/>
      <c r="Q23" s="111"/>
      <c r="S23" s="110"/>
      <c r="T23" s="110"/>
      <c r="U23" s="110"/>
      <c r="V23" s="110"/>
      <c r="W23" s="110"/>
      <c r="X23" s="110"/>
      <c r="Z23" s="75"/>
      <c r="AL23" s="135"/>
      <c r="AM23" s="135"/>
      <c r="AN23" s="135"/>
      <c r="AO23" s="135"/>
      <c r="AP23" s="135"/>
    </row>
    <row r="24" spans="1:42" s="59" customFormat="1" ht="9.9499999999999993" customHeight="1" x14ac:dyDescent="0.35">
      <c r="A24" s="108"/>
      <c r="L24" s="111"/>
      <c r="M24" s="111"/>
      <c r="N24" s="111"/>
      <c r="O24" s="111"/>
      <c r="P24" s="111"/>
      <c r="Q24" s="111"/>
      <c r="S24" s="110"/>
      <c r="T24" s="110"/>
      <c r="U24" s="110"/>
      <c r="V24" s="110"/>
      <c r="W24" s="110"/>
      <c r="X24" s="110"/>
      <c r="Z24" s="75"/>
      <c r="AL24" s="13"/>
      <c r="AM24" s="29"/>
      <c r="AN24" s="29"/>
      <c r="AO24" s="29"/>
      <c r="AP24" s="29"/>
    </row>
    <row r="25" spans="1:42" s="59" customFormat="1" ht="9.9499999999999993" customHeight="1" x14ac:dyDescent="0.35">
      <c r="A25" s="108"/>
      <c r="L25" s="111"/>
      <c r="M25" s="111"/>
      <c r="N25" s="111"/>
      <c r="O25" s="111"/>
      <c r="P25" s="111"/>
      <c r="Q25" s="111"/>
      <c r="S25" s="110"/>
      <c r="T25" s="110"/>
      <c r="U25" s="110"/>
      <c r="V25" s="110"/>
      <c r="W25" s="110"/>
      <c r="X25" s="110"/>
      <c r="Z25" s="75"/>
      <c r="AL25" s="13"/>
      <c r="AM25" s="29"/>
      <c r="AN25" s="29"/>
      <c r="AO25" s="29"/>
      <c r="AP25" s="29"/>
    </row>
    <row r="26" spans="1:42" s="59" customFormat="1" ht="12" customHeight="1" thickBot="1" x14ac:dyDescent="0.4">
      <c r="A26" s="108"/>
      <c r="E26" s="376" t="s">
        <v>290</v>
      </c>
      <c r="L26" s="111"/>
      <c r="M26" s="111"/>
      <c r="N26" s="111"/>
      <c r="O26" s="111"/>
      <c r="P26" s="111"/>
      <c r="Q26" s="111"/>
      <c r="S26" s="110"/>
      <c r="T26" s="110"/>
      <c r="U26" s="110"/>
      <c r="V26" s="110"/>
      <c r="W26" s="110"/>
      <c r="X26" s="110"/>
      <c r="Z26" s="75"/>
      <c r="AL26" s="13"/>
      <c r="AM26" s="29"/>
      <c r="AN26" s="29"/>
      <c r="AO26" s="29"/>
      <c r="AP26" s="29"/>
    </row>
    <row r="27" spans="1:42" ht="39.950000000000003" customHeight="1" x14ac:dyDescent="0.25">
      <c r="A27" s="28"/>
      <c r="B27" s="674" t="str">
        <f>CONCATENATE("COMPONENTE II: ",Componentes!C23)</f>
        <v>COMPONENTE II: Capacitação</v>
      </c>
      <c r="C27" s="674"/>
      <c r="D27" s="674"/>
      <c r="E27" s="594">
        <f>PesosInd!D21</f>
        <v>15</v>
      </c>
      <c r="F27" s="675" t="str">
        <f>$F$11</f>
        <v>Metas requeridas conforme Nível de Implementação</v>
      </c>
      <c r="G27" s="675"/>
      <c r="H27" s="675"/>
      <c r="I27" s="675"/>
      <c r="J27" s="675"/>
      <c r="K27" s="33"/>
      <c r="L27" s="670" t="str">
        <f>L$11</f>
        <v>PACTUAÇÃO: Metas a serem VERIFICADAS (alcançadas ou mantidas) em cada Ciclo</v>
      </c>
      <c r="M27" s="671"/>
      <c r="N27" s="671"/>
      <c r="O27" s="671"/>
      <c r="P27" s="671"/>
      <c r="Q27" s="672"/>
      <c r="R27" s="33"/>
      <c r="S27" s="663" t="str">
        <f>S$11</f>
        <v>Condição INICIAL do CBH</v>
      </c>
      <c r="T27" s="665" t="str">
        <f>T$11</f>
        <v>CERTIFICAÇÃO pelo Conselho Estadual</v>
      </c>
      <c r="U27" s="666"/>
      <c r="V27" s="666"/>
      <c r="W27" s="666"/>
      <c r="X27" s="667"/>
      <c r="Z27" s="668" t="str">
        <f>Z11</f>
        <v>Condições de Exigibilidade e Critérios de Aferição</v>
      </c>
    </row>
    <row r="28" spans="1:42" ht="35.1" customHeight="1" thickBot="1" x14ac:dyDescent="0.3">
      <c r="A28" s="28"/>
      <c r="B28" s="673" t="s">
        <v>18</v>
      </c>
      <c r="C28" s="673"/>
      <c r="D28" s="418" t="str">
        <f>D12</f>
        <v>Descrição da Meta</v>
      </c>
      <c r="E28" s="61" t="s">
        <v>62</v>
      </c>
      <c r="F28" s="61" t="str">
        <f>F12</f>
        <v>N1i</v>
      </c>
      <c r="G28" s="61" t="str">
        <f>G12</f>
        <v>N2i</v>
      </c>
      <c r="H28" s="61" t="str">
        <f>H12</f>
        <v>N3i</v>
      </c>
      <c r="I28" s="61" t="str">
        <f>I12</f>
        <v>N4i</v>
      </c>
      <c r="J28" s="61" t="str">
        <f>J12</f>
        <v>N5i</v>
      </c>
      <c r="K28" s="25"/>
      <c r="L28" s="385" t="str">
        <f t="shared" ref="L28:Q28" si="1">L$12</f>
        <v>Inicial</v>
      </c>
      <c r="M28" s="385">
        <f t="shared" si="1"/>
        <v>2019</v>
      </c>
      <c r="N28" s="385">
        <f t="shared" si="1"/>
        <v>2020</v>
      </c>
      <c r="O28" s="385">
        <f t="shared" si="1"/>
        <v>2021</v>
      </c>
      <c r="P28" s="385">
        <f t="shared" si="1"/>
        <v>2022</v>
      </c>
      <c r="Q28" s="385">
        <f t="shared" si="1"/>
        <v>2023</v>
      </c>
      <c r="R28" s="25"/>
      <c r="S28" s="664"/>
      <c r="T28" s="386">
        <f>T$12</f>
        <v>2019</v>
      </c>
      <c r="U28" s="386">
        <f>U$12</f>
        <v>2020</v>
      </c>
      <c r="V28" s="386">
        <f>V$12</f>
        <v>2021</v>
      </c>
      <c r="W28" s="386">
        <f>W$12</f>
        <v>2022</v>
      </c>
      <c r="X28" s="386">
        <f>X$12</f>
        <v>2023</v>
      </c>
      <c r="Z28" s="669"/>
    </row>
    <row r="29" spans="1:42" ht="58.5" customHeight="1" x14ac:dyDescent="0.35">
      <c r="A29" s="28">
        <v>10</v>
      </c>
      <c r="B29" s="62" t="str">
        <f>Componentes!B29</f>
        <v>II.1</v>
      </c>
      <c r="C29" s="65" t="str">
        <f>Componentes!C29</f>
        <v>Capacitação de membros novos</v>
      </c>
      <c r="D29" s="65" t="str">
        <f>Componentes!D29</f>
        <v>Em até 120 dias após a posse de novos membros no Comitê promove-se ação de capacitação, contemplando temática compatível com o nivel de implementaçao da gestão de recursos hídricos na respectiva bacia e carga horária mínima de 16h.</v>
      </c>
      <c r="E29" s="377" t="str">
        <f>Componentes!F29</f>
        <v>EE e/ou Comitê (informar)</v>
      </c>
      <c r="F29" s="64" t="str">
        <f>IF(Componentes!G29&lt;&gt;"",Componentes!G29,"")</f>
        <v/>
      </c>
      <c r="G29" s="64" t="str">
        <f>IF(Componentes!H29&lt;&gt;"",Componentes!H29,"")</f>
        <v>O</v>
      </c>
      <c r="H29" s="64" t="str">
        <f>IF(Componentes!I29&lt;&gt;"",Componentes!I29,"")</f>
        <v>O</v>
      </c>
      <c r="I29" s="64" t="str">
        <f>IF(Componentes!J29&lt;&gt;"",Componentes!J29,"")</f>
        <v>O</v>
      </c>
      <c r="J29" s="64" t="str">
        <f>IF(AND($E$8&gt;2,Componentes!K29&lt;&gt;""),Componentes!K29,"")</f>
        <v>O</v>
      </c>
      <c r="K29" s="8"/>
      <c r="L29" s="34"/>
      <c r="M29" s="34" t="str">
        <f>IF(Componentes!M29="","",IF($E$8&gt;=VALUE(RIGHT(Componentes!M29,1)),"X",""))</f>
        <v>X</v>
      </c>
      <c r="N29" s="34" t="str">
        <f>IF(Componentes!N29="","",IF($E$8&gt;=VALUE(RIGHT(Componentes!N29,1)),"X",""))</f>
        <v>X</v>
      </c>
      <c r="O29" s="34" t="str">
        <f>IF(Componentes!O29="","",IF($E$8&gt;=VALUE(RIGHT(Componentes!O29,1)),"X",""))</f>
        <v>X</v>
      </c>
      <c r="P29" s="34" t="str">
        <f>IF(Componentes!P29="","",IF($E$8&gt;=VALUE(RIGHT(Componentes!P29,1)),"X",""))</f>
        <v>X</v>
      </c>
      <c r="Q29" s="34" t="str">
        <f>IF(Componentes!Q29="","",IF($E$8&gt;=VALUE(RIGHT(Componentes!Q29,1)),"X",""))</f>
        <v>X</v>
      </c>
      <c r="R29" s="8"/>
      <c r="S29" s="384" t="s">
        <v>380</v>
      </c>
      <c r="T29" s="34"/>
      <c r="U29" s="34"/>
      <c r="V29" s="34"/>
      <c r="W29" s="34"/>
      <c r="X29" s="34"/>
      <c r="Z29" s="105" t="str">
        <f>Componentes!R29</f>
        <v>obrigatória  / aferida em todos os ciclos, quando requerida  (a partir do Ano 2, para Comitê de condiçao inicial "N1") / admite cumprimento parcial ( indicar % de atendimento)</v>
      </c>
      <c r="AL29" s="136" t="str">
        <f t="shared" ref="AL29:AP31" si="2">IF(AND($S29="",F29="O"),1,IF(F29="","","ok"))</f>
        <v/>
      </c>
      <c r="AM29" s="127" t="str">
        <f t="shared" si="2"/>
        <v>ok</v>
      </c>
      <c r="AN29" s="127" t="str">
        <f t="shared" si="2"/>
        <v>ok</v>
      </c>
      <c r="AO29" s="127" t="str">
        <f t="shared" si="2"/>
        <v>ok</v>
      </c>
      <c r="AP29" s="128" t="str">
        <f t="shared" si="2"/>
        <v>ok</v>
      </c>
    </row>
    <row r="30" spans="1:42" ht="58.5" customHeight="1" x14ac:dyDescent="0.35">
      <c r="A30" s="28">
        <v>11</v>
      </c>
      <c r="B30" s="62" t="str">
        <f>Componentes!B30</f>
        <v>II.2</v>
      </c>
      <c r="C30" s="65" t="str">
        <f>Componentes!C30</f>
        <v>Plano de Capacitação (aprovação/revisão)</v>
      </c>
      <c r="D30" s="65" t="str">
        <f>Componentes!D30</f>
        <v>Plano de Capacitação específico, baseado em competências, elaborado para o Comitê de acordo com as suas necessidades e peculiaridades, aprovado e vigente. (o Plano de Cap. deverá ser revisado ou validado a cada ciclo)</v>
      </c>
      <c r="E30" s="380" t="str">
        <f>Componentes!F30</f>
        <v>EE e/ou Comitê (informar)</v>
      </c>
      <c r="F30" s="64" t="str">
        <f>IF(Componentes!G30&lt;&gt;"",Componentes!G30,"")</f>
        <v/>
      </c>
      <c r="G30" s="64" t="str">
        <f>IF(Componentes!H30&lt;&gt;"",Componentes!H30,"")</f>
        <v/>
      </c>
      <c r="H30" s="64" t="str">
        <f>IF(Componentes!I30&lt;&gt;"",Componentes!I30,"")</f>
        <v>O</v>
      </c>
      <c r="I30" s="64" t="str">
        <f>IF(Componentes!J30&lt;&gt;"",Componentes!J30,"")</f>
        <v>O</v>
      </c>
      <c r="J30" s="64" t="str">
        <f>IF(AND($E$8&gt;2,Componentes!K30&lt;&gt;""),Componentes!K30,"")</f>
        <v>O</v>
      </c>
      <c r="K30" s="8"/>
      <c r="L30" s="34" t="str">
        <f>IF(Componentes!L30="","",IF($E$8&gt;=VALUE(RIGHT(Componentes!L30,1)),"X",""))</f>
        <v/>
      </c>
      <c r="M30" s="34" t="str">
        <f>IF(Componentes!M30="","",IF($E$8&gt;=VALUE(RIGHT(Componentes!M30,1)),"X",""))</f>
        <v/>
      </c>
      <c r="N30" s="34" t="str">
        <f>IF(Componentes!N30="","",IF($E$8&gt;=VALUE(RIGHT(Componentes!N30,1)),"X",""))</f>
        <v>X</v>
      </c>
      <c r="O30" s="34" t="str">
        <f>IF(Componentes!O30="","",IF($E$8&gt;=VALUE(RIGHT(Componentes!O30,1)),"X",""))</f>
        <v>X</v>
      </c>
      <c r="P30" s="34" t="str">
        <f>IF(Componentes!P30="","",IF($E$8&gt;=VALUE(RIGHT(Componentes!P30,1)),"X",""))</f>
        <v>X</v>
      </c>
      <c r="Q30" s="34" t="str">
        <f>IF(Componentes!Q30="","",IF($E$8&gt;=VALUE(RIGHT(Componentes!Q30,1)),"X",""))</f>
        <v>X</v>
      </c>
      <c r="R30" s="8"/>
      <c r="S30" s="384" t="s">
        <v>379</v>
      </c>
      <c r="T30" s="34"/>
      <c r="U30" s="34"/>
      <c r="V30" s="34"/>
      <c r="W30" s="34"/>
      <c r="X30" s="34"/>
      <c r="Z30" s="106" t="str">
        <f>Componentes!R30</f>
        <v>obrigatória / aferida anualmente a partir do Ano 2 (a partir do Ano 3, para Comitê de condiçao inicial "N1")</v>
      </c>
      <c r="AL30" s="137" t="str">
        <f t="shared" si="2"/>
        <v/>
      </c>
      <c r="AM30" s="130" t="str">
        <f t="shared" si="2"/>
        <v/>
      </c>
      <c r="AN30" s="130" t="str">
        <f t="shared" si="2"/>
        <v>ok</v>
      </c>
      <c r="AO30" s="130" t="str">
        <f t="shared" si="2"/>
        <v>ok</v>
      </c>
      <c r="AP30" s="131" t="str">
        <f t="shared" si="2"/>
        <v>ok</v>
      </c>
    </row>
    <row r="31" spans="1:42" ht="58.5" customHeight="1" thickBot="1" x14ac:dyDescent="0.4">
      <c r="A31" s="28">
        <v>12</v>
      </c>
      <c r="B31" s="62" t="str">
        <f>Componentes!B31</f>
        <v>II.3</v>
      </c>
      <c r="C31" s="65" t="str">
        <f>Componentes!C31</f>
        <v>Implementação e Monitoramento do Plano de Capacitaçao</v>
      </c>
      <c r="D31" s="65" t="str">
        <f>Componentes!D31</f>
        <v>Ações previstas no Plano de Capacitação, encontram-se em implementação conforme cronograma (indicar % de atendimento)</v>
      </c>
      <c r="E31" s="377" t="str">
        <f>Componentes!F31</f>
        <v>EE e/ou Comitê (informar)</v>
      </c>
      <c r="F31" s="64" t="str">
        <f>IF(Componentes!G31&lt;&gt;"",Componentes!G31,"")</f>
        <v/>
      </c>
      <c r="G31" s="64" t="str">
        <f>IF(Componentes!H31&lt;&gt;"",Componentes!H31,"")</f>
        <v/>
      </c>
      <c r="H31" s="64" t="str">
        <f>IF(Componentes!I31&lt;&gt;"",Componentes!I31,"")</f>
        <v>O</v>
      </c>
      <c r="I31" s="64" t="str">
        <f>IF(Componentes!J31&lt;&gt;"",Componentes!J31,"")</f>
        <v>O</v>
      </c>
      <c r="J31" s="64" t="str">
        <f>IF(AND($E$8&gt;2,Componentes!K31&lt;&gt;""),Componentes!K31,"")</f>
        <v>O</v>
      </c>
      <c r="K31" s="8"/>
      <c r="L31" s="34" t="str">
        <f>IF(Componentes!L31="","",IF($E$8&gt;=VALUE(RIGHT(Componentes!L31,1)),"X",""))</f>
        <v/>
      </c>
      <c r="M31" s="34" t="str">
        <f>IF(Componentes!M31="","",IF($E$8&gt;=VALUE(RIGHT(Componentes!M31,1)),"X",""))</f>
        <v/>
      </c>
      <c r="N31" s="34" t="str">
        <f>IF(Componentes!N31="","",IF($E$8&gt;=VALUE(RIGHT(Componentes!N31,1)),"X",""))</f>
        <v>X</v>
      </c>
      <c r="O31" s="34" t="str">
        <f>IF(Componentes!O31="","",IF($E$8&gt;=VALUE(RIGHT(Componentes!O31,1)),"X",""))</f>
        <v>X</v>
      </c>
      <c r="P31" s="34" t="str">
        <f>IF(Componentes!P31="","",IF($E$8&gt;=VALUE(RIGHT(Componentes!P31,1)),"X",""))</f>
        <v>X</v>
      </c>
      <c r="Q31" s="34" t="str">
        <f>IF(Componentes!Q31="","",IF($E$8&gt;=VALUE(RIGHT(Componentes!Q31,1)),"X",""))</f>
        <v>X</v>
      </c>
      <c r="R31" s="8"/>
      <c r="S31" s="384" t="s">
        <v>380</v>
      </c>
      <c r="T31" s="34"/>
      <c r="U31" s="34"/>
      <c r="V31" s="34"/>
      <c r="W31" s="34"/>
      <c r="X31" s="34"/>
      <c r="Z31" s="107" t="str">
        <f>Componentes!R31</f>
        <v>obrigatória / aferida anualmente a partir do Ano 2 (a partir do Ano 3, para Comitê de condiçao inicial "N1" ou "N2")</v>
      </c>
      <c r="AL31" s="138" t="str">
        <f t="shared" si="2"/>
        <v/>
      </c>
      <c r="AM31" s="133" t="str">
        <f t="shared" si="2"/>
        <v/>
      </c>
      <c r="AN31" s="133" t="str">
        <f t="shared" si="2"/>
        <v>ok</v>
      </c>
      <c r="AO31" s="133" t="str">
        <f t="shared" si="2"/>
        <v>ok</v>
      </c>
      <c r="AP31" s="134" t="str">
        <f t="shared" si="2"/>
        <v>ok</v>
      </c>
    </row>
    <row r="32" spans="1:42" s="59" customFormat="1" ht="9.9499999999999993" customHeight="1" x14ac:dyDescent="0.35">
      <c r="A32" s="108"/>
      <c r="L32" s="111"/>
      <c r="M32" s="111"/>
      <c r="N32" s="111"/>
      <c r="O32" s="111"/>
      <c r="P32" s="111"/>
      <c r="Q32" s="111"/>
      <c r="S32" s="110"/>
      <c r="T32" s="110"/>
      <c r="U32" s="110"/>
      <c r="V32" s="110"/>
      <c r="W32" s="110"/>
      <c r="X32" s="110"/>
      <c r="Z32" s="109"/>
      <c r="AL32" s="13"/>
      <c r="AM32" s="29"/>
      <c r="AN32" s="29"/>
      <c r="AO32" s="29"/>
      <c r="AP32" s="29"/>
    </row>
    <row r="33" spans="1:42" s="59" customFormat="1" ht="9.9499999999999993" customHeight="1" x14ac:dyDescent="0.35">
      <c r="A33" s="108"/>
      <c r="L33" s="111"/>
      <c r="M33" s="111"/>
      <c r="N33" s="111"/>
      <c r="O33" s="111"/>
      <c r="P33" s="111"/>
      <c r="Q33" s="111"/>
      <c r="S33" s="110"/>
      <c r="T33" s="110"/>
      <c r="U33" s="110"/>
      <c r="V33" s="110"/>
      <c r="W33" s="110"/>
      <c r="X33" s="110"/>
      <c r="Z33" s="75"/>
      <c r="AL33" s="13"/>
      <c r="AM33" s="29"/>
      <c r="AN33" s="29"/>
      <c r="AO33" s="29"/>
      <c r="AP33" s="29"/>
    </row>
    <row r="34" spans="1:42" s="59" customFormat="1" ht="9.9499999999999993" customHeight="1" x14ac:dyDescent="0.35">
      <c r="A34" s="108"/>
      <c r="L34" s="111"/>
      <c r="M34" s="111"/>
      <c r="N34" s="111"/>
      <c r="O34" s="111"/>
      <c r="P34" s="111"/>
      <c r="Q34" s="111"/>
      <c r="S34" s="110"/>
      <c r="T34" s="110"/>
      <c r="U34" s="110"/>
      <c r="V34" s="110"/>
      <c r="W34" s="110"/>
      <c r="X34" s="110"/>
      <c r="Z34" s="75"/>
      <c r="AL34" s="13"/>
      <c r="AM34" s="29"/>
      <c r="AN34" s="29"/>
      <c r="AO34" s="29"/>
      <c r="AP34" s="29"/>
    </row>
    <row r="35" spans="1:42" s="59" customFormat="1" ht="9.9499999999999993" customHeight="1" x14ac:dyDescent="0.35">
      <c r="A35" s="108"/>
      <c r="L35" s="111"/>
      <c r="M35" s="111"/>
      <c r="N35" s="111"/>
      <c r="O35" s="111"/>
      <c r="P35" s="111"/>
      <c r="Q35" s="111"/>
      <c r="S35" s="110"/>
      <c r="T35" s="110"/>
      <c r="U35" s="110"/>
      <c r="V35" s="110"/>
      <c r="W35" s="110"/>
      <c r="X35" s="110"/>
      <c r="Z35" s="75"/>
      <c r="AL35" s="13"/>
      <c r="AM35" s="29"/>
      <c r="AN35" s="29"/>
      <c r="AO35" s="29"/>
      <c r="AP35" s="29"/>
    </row>
    <row r="36" spans="1:42" s="59" customFormat="1" ht="12" customHeight="1" thickBot="1" x14ac:dyDescent="0.4">
      <c r="A36" s="108"/>
      <c r="E36" s="376" t="s">
        <v>290</v>
      </c>
      <c r="L36" s="111"/>
      <c r="M36" s="111"/>
      <c r="N36" s="111"/>
      <c r="O36" s="111"/>
      <c r="P36" s="111"/>
      <c r="Q36" s="111"/>
      <c r="S36" s="110"/>
      <c r="T36" s="110"/>
      <c r="U36" s="110"/>
      <c r="V36" s="110"/>
      <c r="W36" s="110"/>
      <c r="X36" s="110"/>
      <c r="Z36" s="75"/>
      <c r="AL36" s="13"/>
      <c r="AM36" s="29"/>
      <c r="AN36" s="29"/>
      <c r="AO36" s="29"/>
      <c r="AP36" s="29"/>
    </row>
    <row r="37" spans="1:42" ht="35.1" customHeight="1" x14ac:dyDescent="0.25">
      <c r="A37" s="28"/>
      <c r="B37" s="674" t="str">
        <f>CONCATENATE("COMPONENTE III: ",Componentes!C32)</f>
        <v>COMPONENTE III: Comunicação</v>
      </c>
      <c r="C37" s="674"/>
      <c r="D37" s="674"/>
      <c r="E37" s="594">
        <f>PesosInd!D26</f>
        <v>15</v>
      </c>
      <c r="F37" s="675" t="str">
        <f>$F$11</f>
        <v>Metas requeridas conforme Nível de Implementação</v>
      </c>
      <c r="G37" s="675"/>
      <c r="H37" s="675"/>
      <c r="I37" s="675"/>
      <c r="J37" s="675"/>
      <c r="K37" s="33"/>
      <c r="L37" s="670" t="str">
        <f>L$11</f>
        <v>PACTUAÇÃO: Metas a serem VERIFICADAS (alcançadas ou mantidas) em cada Ciclo</v>
      </c>
      <c r="M37" s="671"/>
      <c r="N37" s="671"/>
      <c r="O37" s="671"/>
      <c r="P37" s="671"/>
      <c r="Q37" s="672"/>
      <c r="R37" s="33"/>
      <c r="S37" s="663" t="str">
        <f>S$11</f>
        <v>Condição INICIAL do CBH</v>
      </c>
      <c r="T37" s="665" t="str">
        <f>T$11</f>
        <v>CERTIFICAÇÃO pelo Conselho Estadual</v>
      </c>
      <c r="U37" s="666"/>
      <c r="V37" s="666"/>
      <c r="W37" s="666"/>
      <c r="X37" s="667"/>
      <c r="Z37" s="668" t="str">
        <f>Z11</f>
        <v>Condições de Exigibilidade e Critérios de Aferição</v>
      </c>
    </row>
    <row r="38" spans="1:42" ht="35.1" customHeight="1" thickBot="1" x14ac:dyDescent="0.3">
      <c r="A38" s="28"/>
      <c r="B38" s="673" t="s">
        <v>18</v>
      </c>
      <c r="C38" s="673"/>
      <c r="D38" s="418" t="str">
        <f>D12</f>
        <v>Descrição da Meta</v>
      </c>
      <c r="E38" s="61" t="s">
        <v>62</v>
      </c>
      <c r="F38" s="61" t="str">
        <f>F12</f>
        <v>N1i</v>
      </c>
      <c r="G38" s="61" t="str">
        <f>G12</f>
        <v>N2i</v>
      </c>
      <c r="H38" s="61" t="str">
        <f>H12</f>
        <v>N3i</v>
      </c>
      <c r="I38" s="61" t="str">
        <f>I12</f>
        <v>N4i</v>
      </c>
      <c r="J38" s="61" t="str">
        <f>J12</f>
        <v>N5i</v>
      </c>
      <c r="K38" s="25"/>
      <c r="L38" s="385" t="str">
        <f t="shared" ref="L38:Q38" si="3">L$12</f>
        <v>Inicial</v>
      </c>
      <c r="M38" s="385">
        <f t="shared" si="3"/>
        <v>2019</v>
      </c>
      <c r="N38" s="385">
        <f t="shared" si="3"/>
        <v>2020</v>
      </c>
      <c r="O38" s="385">
        <f t="shared" si="3"/>
        <v>2021</v>
      </c>
      <c r="P38" s="385">
        <f t="shared" si="3"/>
        <v>2022</v>
      </c>
      <c r="Q38" s="385">
        <f t="shared" si="3"/>
        <v>2023</v>
      </c>
      <c r="R38" s="25"/>
      <c r="S38" s="664"/>
      <c r="T38" s="386">
        <f>T$12</f>
        <v>2019</v>
      </c>
      <c r="U38" s="386">
        <f>U$12</f>
        <v>2020</v>
      </c>
      <c r="V38" s="386">
        <f>V$12</f>
        <v>2021</v>
      </c>
      <c r="W38" s="386">
        <f>W$12</f>
        <v>2022</v>
      </c>
      <c r="X38" s="386">
        <f>X$12</f>
        <v>2023</v>
      </c>
      <c r="Z38" s="669"/>
    </row>
    <row r="39" spans="1:42" ht="42.95" customHeight="1" x14ac:dyDescent="0.35">
      <c r="A39" s="28">
        <v>13</v>
      </c>
      <c r="B39" s="69" t="str">
        <f>Componentes!B38</f>
        <v>III.1</v>
      </c>
      <c r="C39" s="70" t="str">
        <f>Componentes!C38</f>
        <v>Sitio Eletronico ou Fan Page em rede social</v>
      </c>
      <c r="D39" s="70" t="str">
        <f>Componentes!D38</f>
        <v>Manutenção e atualização de sitio eletronico, ou página pública em rede social, como instrumento de divulgação da atuação do Comitê</v>
      </c>
      <c r="E39" s="380" t="str">
        <f>Componentes!F38</f>
        <v>EE e/ou Comitê (informar)</v>
      </c>
      <c r="F39" s="64" t="str">
        <f>IF(Componentes!G38&lt;&gt;"",Componentes!G38,"")</f>
        <v/>
      </c>
      <c r="G39" s="64" t="str">
        <f>IF(Componentes!H38&lt;&gt;"",Componentes!H38,"")</f>
        <v>O</v>
      </c>
      <c r="H39" s="64" t="str">
        <f>IF(Componentes!I38&lt;&gt;"",Componentes!I38,"")</f>
        <v>O</v>
      </c>
      <c r="I39" s="64" t="str">
        <f>IF(Componentes!J38&lt;&gt;"",Componentes!J38,"")</f>
        <v>O</v>
      </c>
      <c r="J39" s="64" t="str">
        <f>IF(AND($E$8&gt;2,Componentes!K38&lt;&gt;""),Componentes!K38,"")</f>
        <v>O</v>
      </c>
      <c r="K39" s="9"/>
      <c r="L39" s="34" t="str">
        <f>IF(Componentes!L38="","",IF($E$8&gt;=VALUE(RIGHT(Componentes!L38,1)),"X",""))</f>
        <v/>
      </c>
      <c r="M39" s="34" t="str">
        <f>IF(Componentes!M38="","",IF($E$8&gt;=VALUE(RIGHT(Componentes!M38,1)),"X",""))</f>
        <v>X</v>
      </c>
      <c r="N39" s="34" t="str">
        <f>IF(Componentes!N38="","",IF($E$8&gt;=VALUE(RIGHT(Componentes!N38,1)),"X",""))</f>
        <v>X</v>
      </c>
      <c r="O39" s="34" t="str">
        <f>IF(Componentes!O38="","",IF($E$8&gt;=VALUE(RIGHT(Componentes!O38,1)),"X",""))</f>
        <v>X</v>
      </c>
      <c r="P39" s="34" t="str">
        <f>IF(Componentes!P38="","",IF($E$8&gt;=VALUE(RIGHT(Componentes!P38,1)),"X",""))</f>
        <v>X</v>
      </c>
      <c r="Q39" s="34" t="str">
        <f>IF(Componentes!Q38="","",IF($E$8&gt;=VALUE(RIGHT(Componentes!Q38,1)),"X",""))</f>
        <v>X</v>
      </c>
      <c r="R39" s="9"/>
      <c r="S39" s="384" t="s">
        <v>379</v>
      </c>
      <c r="T39" s="34"/>
      <c r="U39" s="34"/>
      <c r="V39" s="34"/>
      <c r="W39" s="34"/>
      <c r="X39" s="34"/>
      <c r="Z39" s="105" t="str">
        <f>Componentes!R38</f>
        <v>obrigatória / aferida em todos os ciclos (a partir do Ano 2, para Comitê de condiçao inicial "N1") / admite cumprimento parcial ( indicar % de atendimento)</v>
      </c>
      <c r="AL39" s="136" t="str">
        <f t="shared" ref="AL39:AP41" si="4">IF(AND($S39="",F39="O"),1,IF(F39="","","ok"))</f>
        <v/>
      </c>
      <c r="AM39" s="127" t="str">
        <f t="shared" si="4"/>
        <v>ok</v>
      </c>
      <c r="AN39" s="127" t="str">
        <f t="shared" si="4"/>
        <v>ok</v>
      </c>
      <c r="AO39" s="127" t="str">
        <f t="shared" si="4"/>
        <v>ok</v>
      </c>
      <c r="AP39" s="128" t="str">
        <f t="shared" si="4"/>
        <v>ok</v>
      </c>
    </row>
    <row r="40" spans="1:42" ht="42.95" customHeight="1" x14ac:dyDescent="0.35">
      <c r="A40" s="28">
        <v>14</v>
      </c>
      <c r="B40" s="69" t="str">
        <f>Componentes!B39</f>
        <v>III.2</v>
      </c>
      <c r="C40" s="70" t="str">
        <f>Componentes!C39</f>
        <v>Plano de Comunicação (aprovação/revisão)</v>
      </c>
      <c r="D40" s="65" t="str">
        <f>Componentes!D39</f>
        <v>Plano de Comunicação, elaborado para o Comitê de acordo com as suas necessidades e peculiaridades, aprovado e vigente. (o Plano de Comunicação deverá ser revisado ou validado a cada ciclo)</v>
      </c>
      <c r="E40" s="377" t="str">
        <f>Componentes!F39</f>
        <v>EE e/ou Comitê (informar)</v>
      </c>
      <c r="F40" s="64" t="str">
        <f>IF(Componentes!G39&lt;&gt;"",Componentes!G39,"")</f>
        <v/>
      </c>
      <c r="G40" s="64" t="str">
        <f>IF(Componentes!H39&lt;&gt;"",Componentes!H39,"")</f>
        <v/>
      </c>
      <c r="H40" s="64" t="str">
        <f>IF(Componentes!I39&lt;&gt;"",Componentes!I39,"")</f>
        <v>O</v>
      </c>
      <c r="I40" s="64" t="str">
        <f>IF(Componentes!J39&lt;&gt;"",Componentes!J39,"")</f>
        <v>O</v>
      </c>
      <c r="J40" s="64" t="str">
        <f>IF(AND($E$8&gt;2,Componentes!K39&lt;&gt;""),Componentes!K39,"")</f>
        <v>O</v>
      </c>
      <c r="K40" s="9"/>
      <c r="L40" s="34" t="str">
        <f>IF(Componentes!L39="","",IF($E$8&gt;=VALUE(RIGHT(Componentes!L39,1)),"X",""))</f>
        <v/>
      </c>
      <c r="M40" s="34" t="str">
        <f>IF(Componentes!M39="","",IF($E$8&gt;=VALUE(RIGHT(Componentes!M39,1)),"X",""))</f>
        <v/>
      </c>
      <c r="N40" s="34" t="str">
        <f>IF(Componentes!N39="","",IF($E$8&gt;=VALUE(RIGHT(Componentes!N39,1)),"X",""))</f>
        <v>X</v>
      </c>
      <c r="O40" s="34" t="str">
        <f>IF(Componentes!O39="","",IF($E$8&gt;=VALUE(RIGHT(Componentes!O39,1)),"X",""))</f>
        <v>X</v>
      </c>
      <c r="P40" s="34" t="str">
        <f>IF(Componentes!P39="","",IF($E$8&gt;=VALUE(RIGHT(Componentes!P39,1)),"X",""))</f>
        <v>X</v>
      </c>
      <c r="Q40" s="34" t="str">
        <f>IF(Componentes!Q39="","",IF($E$8&gt;=VALUE(RIGHT(Componentes!Q39,1)),"X",""))</f>
        <v>X</v>
      </c>
      <c r="R40" s="9"/>
      <c r="S40" s="384" t="s">
        <v>380</v>
      </c>
      <c r="T40" s="34"/>
      <c r="U40" s="34"/>
      <c r="V40" s="34"/>
      <c r="W40" s="34"/>
      <c r="X40" s="34"/>
      <c r="Z40" s="106" t="str">
        <f>Componentes!R39</f>
        <v>obrigatória / aferida anualmente a partir do Ano 2 (a partir do Ano 3, para Comitê de condiçao inicial "N1")</v>
      </c>
      <c r="AL40" s="137" t="str">
        <f t="shared" si="4"/>
        <v/>
      </c>
      <c r="AM40" s="130" t="str">
        <f t="shared" si="4"/>
        <v/>
      </c>
      <c r="AN40" s="130" t="str">
        <f t="shared" si="4"/>
        <v>ok</v>
      </c>
      <c r="AO40" s="130" t="str">
        <f t="shared" si="4"/>
        <v>ok</v>
      </c>
      <c r="AP40" s="131" t="str">
        <f t="shared" si="4"/>
        <v>ok</v>
      </c>
    </row>
    <row r="41" spans="1:42" ht="42.95" customHeight="1" thickBot="1" x14ac:dyDescent="0.4">
      <c r="A41" s="28">
        <v>15</v>
      </c>
      <c r="B41" s="69" t="str">
        <f>Componentes!B40</f>
        <v>III.3</v>
      </c>
      <c r="C41" s="65" t="str">
        <f>Componentes!C40</f>
        <v>Implementação do Plano de Comunicação</v>
      </c>
      <c r="D41" s="65" t="str">
        <f>Componentes!D40</f>
        <v>Ações previstas no Plano de Comunicação encontram-se em implementação conforme cronograma (indicar % de atendimento)</v>
      </c>
      <c r="E41" s="377" t="str">
        <f>Componentes!F40</f>
        <v>EE e/ou Comitê (informar)</v>
      </c>
      <c r="F41" s="64" t="str">
        <f>IF(Componentes!G40&lt;&gt;"",Componentes!G40,"")</f>
        <v/>
      </c>
      <c r="G41" s="64" t="str">
        <f>IF(Componentes!H40&lt;&gt;"",Componentes!H40,"")</f>
        <v/>
      </c>
      <c r="H41" s="64" t="str">
        <f>IF(Componentes!I40&lt;&gt;"",Componentes!I40,"")</f>
        <v>O</v>
      </c>
      <c r="I41" s="64" t="str">
        <f>IF(Componentes!J40&lt;&gt;"",Componentes!J40,"")</f>
        <v>O</v>
      </c>
      <c r="J41" s="64" t="str">
        <f>IF(AND($E$8&gt;2,Componentes!K40&lt;&gt;""),Componentes!K40,"")</f>
        <v>O</v>
      </c>
      <c r="K41" s="9"/>
      <c r="L41" s="34" t="str">
        <f>IF(Componentes!L40="","",IF($E$8&gt;=VALUE(RIGHT(Componentes!L40,1)),"X",""))</f>
        <v/>
      </c>
      <c r="M41" s="34" t="str">
        <f>IF(Componentes!M40="","",IF($E$8&gt;=VALUE(RIGHT(Componentes!M40,1)),"X",""))</f>
        <v/>
      </c>
      <c r="N41" s="34" t="str">
        <f>IF(Componentes!N40="","",IF($E$8&gt;=VALUE(RIGHT(Componentes!N40,1)),"X",""))</f>
        <v>X</v>
      </c>
      <c r="O41" s="34" t="str">
        <f>IF(Componentes!O40="","",IF($E$8&gt;=VALUE(RIGHT(Componentes!O40,1)),"X",""))</f>
        <v>X</v>
      </c>
      <c r="P41" s="34" t="str">
        <f>IF(Componentes!P40="","",IF($E$8&gt;=VALUE(RIGHT(Componentes!P40,1)),"X",""))</f>
        <v>X</v>
      </c>
      <c r="Q41" s="34" t="str">
        <f>IF(Componentes!Q40="","",IF($E$8&gt;=VALUE(RIGHT(Componentes!Q40,1)),"X",""))</f>
        <v>X</v>
      </c>
      <c r="R41" s="9"/>
      <c r="S41" s="384" t="s">
        <v>380</v>
      </c>
      <c r="T41" s="34"/>
      <c r="U41" s="34"/>
      <c r="V41" s="34"/>
      <c r="W41" s="34"/>
      <c r="X41" s="34"/>
      <c r="Z41" s="107" t="str">
        <f>Componentes!R40</f>
        <v>obrigatória / aferida anualmente a partir do Ano 2 (a partir do Ano 3, para Comitê de condiçao inicial "N1" ou "N2")</v>
      </c>
      <c r="AL41" s="138" t="str">
        <f t="shared" si="4"/>
        <v/>
      </c>
      <c r="AM41" s="133" t="str">
        <f t="shared" si="4"/>
        <v/>
      </c>
      <c r="AN41" s="133" t="str">
        <f t="shared" si="4"/>
        <v>ok</v>
      </c>
      <c r="AO41" s="133" t="str">
        <f t="shared" si="4"/>
        <v>ok</v>
      </c>
      <c r="AP41" s="134" t="str">
        <f t="shared" si="4"/>
        <v>ok</v>
      </c>
    </row>
    <row r="42" spans="1:42" s="59" customFormat="1" ht="9.9499999999999993" customHeight="1" x14ac:dyDescent="0.25">
      <c r="A42" s="108"/>
      <c r="L42" s="111"/>
      <c r="M42" s="111"/>
      <c r="N42" s="111"/>
      <c r="O42" s="111"/>
      <c r="P42" s="111"/>
      <c r="Q42" s="111"/>
      <c r="S42" s="110"/>
      <c r="T42" s="110"/>
      <c r="U42" s="110"/>
      <c r="V42" s="110"/>
      <c r="W42" s="110"/>
      <c r="X42" s="110"/>
      <c r="Z42" s="109"/>
      <c r="AL42" s="13"/>
      <c r="AM42" s="29"/>
      <c r="AN42" s="29"/>
      <c r="AO42" s="29"/>
      <c r="AP42" s="29"/>
    </row>
    <row r="43" spans="1:42" s="59" customFormat="1" ht="9.9499999999999993" customHeight="1" x14ac:dyDescent="0.25">
      <c r="A43" s="108"/>
      <c r="L43" s="111"/>
      <c r="M43" s="111"/>
      <c r="N43" s="111"/>
      <c r="O43" s="111"/>
      <c r="P43" s="111"/>
      <c r="Q43" s="111"/>
      <c r="S43" s="110"/>
      <c r="T43" s="110"/>
      <c r="U43" s="110"/>
      <c r="V43" s="110"/>
      <c r="W43" s="110"/>
      <c r="X43" s="110"/>
      <c r="Z43" s="75"/>
      <c r="AL43" s="13"/>
      <c r="AM43" s="29"/>
      <c r="AN43" s="29"/>
      <c r="AO43" s="29"/>
      <c r="AP43" s="29"/>
    </row>
    <row r="44" spans="1:42" s="59" customFormat="1" ht="9.9499999999999993" customHeight="1" x14ac:dyDescent="0.25">
      <c r="A44" s="108"/>
      <c r="L44" s="111"/>
      <c r="M44" s="111"/>
      <c r="N44" s="111"/>
      <c r="O44" s="111"/>
      <c r="P44" s="111"/>
      <c r="Q44" s="111"/>
      <c r="S44" s="110"/>
      <c r="T44" s="110"/>
      <c r="U44" s="110"/>
      <c r="V44" s="110"/>
      <c r="W44" s="110"/>
      <c r="X44" s="110"/>
      <c r="Z44" s="75"/>
      <c r="AL44" s="13"/>
      <c r="AM44" s="29"/>
      <c r="AN44" s="29"/>
      <c r="AO44" s="29"/>
      <c r="AP44" s="29"/>
    </row>
    <row r="45" spans="1:42" s="59" customFormat="1" ht="9.9499999999999993" customHeight="1" x14ac:dyDescent="0.25">
      <c r="A45" s="108"/>
      <c r="L45" s="111"/>
      <c r="M45" s="111"/>
      <c r="N45" s="111"/>
      <c r="O45" s="111"/>
      <c r="P45" s="111"/>
      <c r="Q45" s="111"/>
      <c r="S45" s="110"/>
      <c r="T45" s="110"/>
      <c r="U45" s="110"/>
      <c r="V45" s="110"/>
      <c r="W45" s="110"/>
      <c r="X45" s="110"/>
      <c r="Z45" s="75"/>
      <c r="AL45" s="13"/>
      <c r="AM45" s="29"/>
      <c r="AN45" s="29"/>
      <c r="AO45" s="29"/>
      <c r="AP45" s="29"/>
    </row>
    <row r="46" spans="1:42" s="59" customFormat="1" ht="12" customHeight="1" thickBot="1" x14ac:dyDescent="0.3">
      <c r="A46" s="108"/>
      <c r="E46" s="376" t="s">
        <v>290</v>
      </c>
      <c r="L46" s="111"/>
      <c r="M46" s="111"/>
      <c r="N46" s="111"/>
      <c r="O46" s="111"/>
      <c r="P46" s="111"/>
      <c r="Q46" s="111"/>
      <c r="S46" s="110"/>
      <c r="T46" s="110"/>
      <c r="U46" s="110"/>
      <c r="V46" s="110"/>
      <c r="W46" s="110"/>
      <c r="X46" s="110"/>
      <c r="Z46" s="75"/>
      <c r="AL46" s="13"/>
      <c r="AM46" s="29"/>
      <c r="AN46" s="29"/>
      <c r="AO46" s="29"/>
      <c r="AP46" s="29"/>
    </row>
    <row r="47" spans="1:42" ht="35.1" customHeight="1" x14ac:dyDescent="0.25">
      <c r="A47" s="28"/>
      <c r="B47" s="674" t="str">
        <f>CONCATENATE("COMPONENTE IV: ",Componentes!C42)</f>
        <v>COMPONENTE IV: Cadastro Nacional de Instâncias Colegiadas do SINGREH - CINCO</v>
      </c>
      <c r="C47" s="674"/>
      <c r="D47" s="674"/>
      <c r="E47" s="594">
        <f>PesosInd!D31</f>
        <v>15</v>
      </c>
      <c r="F47" s="675" t="str">
        <f>$F$11</f>
        <v>Metas requeridas conforme Nível de Implementação</v>
      </c>
      <c r="G47" s="675"/>
      <c r="H47" s="675"/>
      <c r="I47" s="675"/>
      <c r="J47" s="675"/>
      <c r="K47" s="33"/>
      <c r="L47" s="670" t="str">
        <f>L$11</f>
        <v>PACTUAÇÃO: Metas a serem VERIFICADAS (alcançadas ou mantidas) em cada Ciclo</v>
      </c>
      <c r="M47" s="671"/>
      <c r="N47" s="671"/>
      <c r="O47" s="671"/>
      <c r="P47" s="671"/>
      <c r="Q47" s="672"/>
      <c r="R47" s="33"/>
      <c r="S47" s="663" t="str">
        <f>S$11</f>
        <v>Condição INICIAL do CBH</v>
      </c>
      <c r="T47" s="665" t="str">
        <f>T$11</f>
        <v>CERTIFICAÇÃO pelo Conselho Estadual</v>
      </c>
      <c r="U47" s="666"/>
      <c r="V47" s="666"/>
      <c r="W47" s="666"/>
      <c r="X47" s="667"/>
      <c r="Z47" s="668" t="str">
        <f>Z11</f>
        <v>Condições de Exigibilidade e Critérios de Aferição</v>
      </c>
    </row>
    <row r="48" spans="1:42" ht="35.1" customHeight="1" thickBot="1" x14ac:dyDescent="0.3">
      <c r="A48" s="28"/>
      <c r="B48" s="673" t="s">
        <v>18</v>
      </c>
      <c r="C48" s="673"/>
      <c r="D48" s="418" t="str">
        <f>D12</f>
        <v>Descrição da Meta</v>
      </c>
      <c r="E48" s="61" t="s">
        <v>62</v>
      </c>
      <c r="F48" s="61" t="str">
        <f>F12</f>
        <v>N1i</v>
      </c>
      <c r="G48" s="61" t="str">
        <f>G12</f>
        <v>N2i</v>
      </c>
      <c r="H48" s="61" t="str">
        <f>H12</f>
        <v>N3i</v>
      </c>
      <c r="I48" s="61" t="str">
        <f>I12</f>
        <v>N4i</v>
      </c>
      <c r="J48" s="61" t="str">
        <f>J12</f>
        <v>N5i</v>
      </c>
      <c r="K48" s="25"/>
      <c r="L48" s="385" t="str">
        <f t="shared" ref="L48:Q48" si="5">L$12</f>
        <v>Inicial</v>
      </c>
      <c r="M48" s="385">
        <f t="shared" si="5"/>
        <v>2019</v>
      </c>
      <c r="N48" s="385">
        <f t="shared" si="5"/>
        <v>2020</v>
      </c>
      <c r="O48" s="385">
        <f t="shared" si="5"/>
        <v>2021</v>
      </c>
      <c r="P48" s="385">
        <f t="shared" si="5"/>
        <v>2022</v>
      </c>
      <c r="Q48" s="385">
        <f t="shared" si="5"/>
        <v>2023</v>
      </c>
      <c r="R48" s="25"/>
      <c r="S48" s="664"/>
      <c r="T48" s="386">
        <f>T$12</f>
        <v>2019</v>
      </c>
      <c r="U48" s="386">
        <f>U$12</f>
        <v>2020</v>
      </c>
      <c r="V48" s="386">
        <f>V$12</f>
        <v>2021</v>
      </c>
      <c r="W48" s="386">
        <f>W$12</f>
        <v>2022</v>
      </c>
      <c r="X48" s="386">
        <f>X$12</f>
        <v>2023</v>
      </c>
      <c r="Z48" s="669"/>
    </row>
    <row r="49" spans="1:42" ht="51" customHeight="1" x14ac:dyDescent="0.25">
      <c r="A49" s="28">
        <v>16</v>
      </c>
      <c r="B49" s="69" t="str">
        <f>Componentes!B48</f>
        <v>IV.1</v>
      </c>
      <c r="C49" s="70" t="str">
        <f>Componentes!C48</f>
        <v>Conhecimento dos membros (entidades e representantes)</v>
      </c>
      <c r="D49" s="70" t="str">
        <f>Componentes!D48</f>
        <v>Manutenção de base de dados e informaçoes atualizada, contendo a composição do Comitê, entidades e membros, titulares e suplentes, mandatos, endereços, status de capacitaçao, dentre outras informaçoes, conforme padrão definido pela ANA</v>
      </c>
      <c r="E49" s="71" t="str">
        <f>Componentes!F48</f>
        <v>Comitê</v>
      </c>
      <c r="F49" s="64" t="str">
        <f>IF(Componentes!G48&lt;&gt;"",Componentes!G48,"")</f>
        <v/>
      </c>
      <c r="G49" s="64" t="str">
        <f>IF(Componentes!H48&lt;&gt;"",Componentes!H48,"")</f>
        <v>O</v>
      </c>
      <c r="H49" s="64" t="str">
        <f>IF(Componentes!I48&lt;&gt;"",Componentes!I48,"")</f>
        <v>O</v>
      </c>
      <c r="I49" s="64" t="str">
        <f>IF(Componentes!J48&lt;&gt;"",Componentes!J48,"")</f>
        <v>O</v>
      </c>
      <c r="J49" s="64" t="str">
        <f>IF(AND($E$8&gt;2,Componentes!K48&lt;&gt;""),Componentes!K48,"")</f>
        <v>O</v>
      </c>
      <c r="K49" s="9"/>
      <c r="L49" s="34" t="str">
        <f>IF(Componentes!L48="","",IF($E$8&gt;=VALUE(RIGHT(Componentes!L48,1)),"X",""))</f>
        <v/>
      </c>
      <c r="M49" s="34" t="str">
        <f>IF(Componentes!M48="","",IF($E$8&gt;=VALUE(RIGHT(Componentes!M48,1)),"X",""))</f>
        <v>X</v>
      </c>
      <c r="N49" s="34" t="str">
        <f>IF(Componentes!N48="","",IF($E$8&gt;=VALUE(RIGHT(Componentes!N48,1)),"X",""))</f>
        <v>X</v>
      </c>
      <c r="O49" s="34" t="str">
        <f>IF(Componentes!O48="","",IF($E$8&gt;=VALUE(RIGHT(Componentes!O48,1)),"X",""))</f>
        <v>X</v>
      </c>
      <c r="P49" s="34" t="str">
        <f>IF(Componentes!P48="","",IF($E$8&gt;=VALUE(RIGHT(Componentes!P48,1)),"X",""))</f>
        <v>X</v>
      </c>
      <c r="Q49" s="34" t="str">
        <f>IF(Componentes!Q48="","",IF($E$8&gt;=VALUE(RIGHT(Componentes!Q48,1)),"X",""))</f>
        <v>X</v>
      </c>
      <c r="R49" s="9"/>
      <c r="S49" s="384" t="s">
        <v>379</v>
      </c>
      <c r="T49" s="34"/>
      <c r="U49" s="34"/>
      <c r="V49" s="34"/>
      <c r="W49" s="34"/>
      <c r="X49" s="34"/>
      <c r="Z49" s="105" t="str">
        <f>Componentes!R48</f>
        <v>obrigatória / aferida em todos os ciclos (a partir do Ano 2, para Comitê de condiçao inicial "N1")</v>
      </c>
      <c r="AL49" s="136" t="str">
        <f t="shared" ref="AL49:AP51" si="6">IF(AND($S49="",F49="O"),1,IF(F49="","","ok"))</f>
        <v/>
      </c>
      <c r="AM49" s="127" t="str">
        <f t="shared" si="6"/>
        <v>ok</v>
      </c>
      <c r="AN49" s="127" t="str">
        <f t="shared" si="6"/>
        <v>ok</v>
      </c>
      <c r="AO49" s="127" t="str">
        <f t="shared" si="6"/>
        <v>ok</v>
      </c>
      <c r="AP49" s="128" t="str">
        <f t="shared" si="6"/>
        <v>ok</v>
      </c>
    </row>
    <row r="50" spans="1:42" ht="51" customHeight="1" x14ac:dyDescent="0.25">
      <c r="A50" s="28">
        <v>17</v>
      </c>
      <c r="B50" s="69" t="str">
        <f>Componentes!B49</f>
        <v>IV.2</v>
      </c>
      <c r="C50" s="70" t="str">
        <f>Componentes!C49</f>
        <v>Conhecimento da Atuação</v>
      </c>
      <c r="D50" s="70" t="str">
        <f>Componentes!D49</f>
        <v>Manutenção de base de dados e informações atualizada, contendo o registro da atuação do Comitê (convocatórias, atas, resoluções, moções, relatórios de atividades), conforme padrão definido pela ANA</v>
      </c>
      <c r="E50" s="71" t="str">
        <f>Componentes!F49</f>
        <v>Comitê</v>
      </c>
      <c r="F50" s="64" t="str">
        <f>IF(Componentes!G49&lt;&gt;"",Componentes!G49,"")</f>
        <v/>
      </c>
      <c r="G50" s="64" t="str">
        <f>IF(Componentes!H49&lt;&gt;"",Componentes!H49,"")</f>
        <v/>
      </c>
      <c r="H50" s="64" t="str">
        <f>IF(Componentes!I49&lt;&gt;"",Componentes!I49,"")</f>
        <v>O</v>
      </c>
      <c r="I50" s="64" t="str">
        <f>IF(Componentes!J49&lt;&gt;"",Componentes!J49,"")</f>
        <v>O</v>
      </c>
      <c r="J50" s="64" t="str">
        <f>IF(AND($E$8&gt;2,Componentes!K49&lt;&gt;""),Componentes!K49,"")</f>
        <v>O</v>
      </c>
      <c r="K50" s="9"/>
      <c r="L50" s="34" t="str">
        <f>IF(Componentes!L49="","",IF($E$8&gt;=VALUE(RIGHT(Componentes!L49,1)),"X",""))</f>
        <v/>
      </c>
      <c r="M50" s="34" t="str">
        <f>IF(Componentes!M49="","",IF($E$8&gt;=VALUE(RIGHT(Componentes!M49,1)),"X",""))</f>
        <v>X</v>
      </c>
      <c r="N50" s="34" t="str">
        <f>IF(Componentes!N49="","",IF($E$8&gt;=VALUE(RIGHT(Componentes!N49,1)),"X",""))</f>
        <v>X</v>
      </c>
      <c r="O50" s="34" t="str">
        <f>IF(Componentes!O49="","",IF($E$8&gt;=VALUE(RIGHT(Componentes!O49,1)),"X",""))</f>
        <v>X</v>
      </c>
      <c r="P50" s="34" t="str">
        <f>IF(Componentes!P49="","",IF($E$8&gt;=VALUE(RIGHT(Componentes!P49,1)),"X",""))</f>
        <v>X</v>
      </c>
      <c r="Q50" s="34" t="str">
        <f>IF(Componentes!Q49="","",IF($E$8&gt;=VALUE(RIGHT(Componentes!Q49,1)),"X",""))</f>
        <v>X</v>
      </c>
      <c r="R50" s="9"/>
      <c r="S50" s="384" t="s">
        <v>379</v>
      </c>
      <c r="T50" s="34"/>
      <c r="U50" s="34"/>
      <c r="V50" s="34"/>
      <c r="W50" s="34"/>
      <c r="X50" s="34"/>
      <c r="Z50" s="106" t="str">
        <f>Componentes!R49</f>
        <v>obrigatória / aferida em todos os ciclos (a partir do Ano 2, para Comitê de condiçao inicial "N1")</v>
      </c>
      <c r="AL50" s="137" t="str">
        <f t="shared" si="6"/>
        <v/>
      </c>
      <c r="AM50" s="130" t="str">
        <f t="shared" si="6"/>
        <v/>
      </c>
      <c r="AN50" s="130" t="str">
        <f t="shared" si="6"/>
        <v>ok</v>
      </c>
      <c r="AO50" s="130" t="str">
        <f t="shared" si="6"/>
        <v>ok</v>
      </c>
      <c r="AP50" s="131" t="str">
        <f t="shared" si="6"/>
        <v>ok</v>
      </c>
    </row>
    <row r="51" spans="1:42" ht="51" customHeight="1" thickBot="1" x14ac:dyDescent="0.3">
      <c r="A51" s="28">
        <v>18</v>
      </c>
      <c r="B51" s="69" t="str">
        <f>Componentes!B50</f>
        <v>IV.3</v>
      </c>
      <c r="C51" s="70" t="str">
        <f>Componentes!C50</f>
        <v>Conhecimento dos Instrumentos</v>
      </c>
      <c r="D51" s="70" t="str">
        <f>Componentes!D50</f>
        <v>Manutençao da base de conhecimento atualizada, considerando o status da implementação e ao menos os conteúdos afetos aos intrumentos de gestão sob governabilidade do Comitê (Plano, Enquadramento, Cobrança)</v>
      </c>
      <c r="E51" s="71" t="str">
        <f>Componentes!F50</f>
        <v>Comitê</v>
      </c>
      <c r="F51" s="64" t="str">
        <f>IF(Componentes!G50&lt;&gt;"",Componentes!G50,"")</f>
        <v/>
      </c>
      <c r="G51" s="64" t="str">
        <f>IF(Componentes!H50&lt;&gt;"",Componentes!H50,"")</f>
        <v/>
      </c>
      <c r="H51" s="64" t="str">
        <f>IF(Componentes!I50&lt;&gt;"",Componentes!I50,"")</f>
        <v>O</v>
      </c>
      <c r="I51" s="64" t="str">
        <f>IF(Componentes!J50&lt;&gt;"",Componentes!J50,"")</f>
        <v>O</v>
      </c>
      <c r="J51" s="64" t="str">
        <f>IF(AND($E$8&gt;2,Componentes!K50&lt;&gt;""),Componentes!K50,"")</f>
        <v>O</v>
      </c>
      <c r="K51" s="9"/>
      <c r="L51" s="34" t="str">
        <f>IF(Componentes!L50="","",IF($E$8&gt;=VALUE(RIGHT(Componentes!L50,1)),"X",""))</f>
        <v/>
      </c>
      <c r="M51" s="34" t="str">
        <f>IF(Componentes!M50="","",IF($E$8&gt;=VALUE(RIGHT(Componentes!M50,1)),"X",""))</f>
        <v>X</v>
      </c>
      <c r="N51" s="34" t="str">
        <f>IF(Componentes!N50="","",IF($E$8&gt;=VALUE(RIGHT(Componentes!N50,1)),"X",""))</f>
        <v>X</v>
      </c>
      <c r="O51" s="34" t="str">
        <f>IF(Componentes!O50="","",IF($E$8&gt;=VALUE(RIGHT(Componentes!O50,1)),"X",""))</f>
        <v>X</v>
      </c>
      <c r="P51" s="34" t="str">
        <f>IF(Componentes!P50="","",IF($E$8&gt;=VALUE(RIGHT(Componentes!P50,1)),"X",""))</f>
        <v>X</v>
      </c>
      <c r="Q51" s="34" t="str">
        <f>IF(Componentes!Q50="","",IF($E$8&gt;=VALUE(RIGHT(Componentes!Q50,1)),"X",""))</f>
        <v>X</v>
      </c>
      <c r="R51" s="9"/>
      <c r="S51" s="384" t="s">
        <v>379</v>
      </c>
      <c r="T51" s="34"/>
      <c r="U51" s="34"/>
      <c r="V51" s="34"/>
      <c r="W51" s="34"/>
      <c r="X51" s="34"/>
      <c r="Z51" s="107" t="str">
        <f>Componentes!R50</f>
        <v>obrigatória / aferida em todos os ciclos (a partir do Ano 2, para Comitê de condiçao inicial "N1" ou "N2"</v>
      </c>
      <c r="AL51" s="138" t="str">
        <f t="shared" si="6"/>
        <v/>
      </c>
      <c r="AM51" s="133" t="str">
        <f t="shared" si="6"/>
        <v/>
      </c>
      <c r="AN51" s="133" t="str">
        <f t="shared" si="6"/>
        <v>ok</v>
      </c>
      <c r="AO51" s="133" t="str">
        <f t="shared" si="6"/>
        <v>ok</v>
      </c>
      <c r="AP51" s="134" t="str">
        <f t="shared" si="6"/>
        <v>ok</v>
      </c>
    </row>
    <row r="52" spans="1:42" s="112" customFormat="1" ht="9.9499999999999993" customHeight="1" x14ac:dyDescent="0.25">
      <c r="A52" s="108"/>
      <c r="L52" s="114"/>
      <c r="M52" s="114"/>
      <c r="N52" s="114"/>
      <c r="O52" s="114"/>
      <c r="P52" s="114"/>
      <c r="Q52" s="114"/>
      <c r="S52" s="113"/>
      <c r="T52" s="113"/>
      <c r="U52" s="113"/>
      <c r="V52" s="113"/>
      <c r="W52" s="113"/>
      <c r="X52" s="113"/>
      <c r="Z52" s="109"/>
      <c r="AL52" s="13"/>
      <c r="AM52" s="29"/>
      <c r="AN52" s="29"/>
      <c r="AO52" s="29"/>
      <c r="AP52" s="29"/>
    </row>
    <row r="53" spans="1:42" s="112" customFormat="1" ht="9.9499999999999993" customHeight="1" x14ac:dyDescent="0.25">
      <c r="A53" s="108"/>
      <c r="L53" s="114"/>
      <c r="M53" s="114"/>
      <c r="N53" s="114"/>
      <c r="O53" s="114"/>
      <c r="P53" s="114"/>
      <c r="Q53" s="114"/>
      <c r="S53" s="113"/>
      <c r="T53" s="113"/>
      <c r="U53" s="113"/>
      <c r="V53" s="113"/>
      <c r="W53" s="113"/>
      <c r="X53" s="113"/>
      <c r="Z53" s="75"/>
      <c r="AL53" s="13"/>
      <c r="AM53" s="29"/>
      <c r="AN53" s="29"/>
      <c r="AO53" s="29"/>
      <c r="AP53" s="29"/>
    </row>
    <row r="54" spans="1:42" s="112" customFormat="1" ht="9.9499999999999993" customHeight="1" x14ac:dyDescent="0.25">
      <c r="A54" s="108"/>
      <c r="L54" s="114"/>
      <c r="M54" s="114"/>
      <c r="N54" s="114"/>
      <c r="O54" s="114"/>
      <c r="P54" s="114"/>
      <c r="Q54" s="114"/>
      <c r="S54" s="113"/>
      <c r="T54" s="113"/>
      <c r="U54" s="113"/>
      <c r="V54" s="113"/>
      <c r="W54" s="113"/>
      <c r="X54" s="113"/>
      <c r="Z54" s="75"/>
      <c r="AL54" s="13"/>
      <c r="AM54" s="29"/>
      <c r="AN54" s="29"/>
      <c r="AO54" s="29"/>
      <c r="AP54" s="29"/>
    </row>
    <row r="55" spans="1:42" s="112" customFormat="1" ht="9.9499999999999993" customHeight="1" x14ac:dyDescent="0.25">
      <c r="A55" s="108"/>
      <c r="L55" s="114"/>
      <c r="M55" s="114"/>
      <c r="N55" s="114"/>
      <c r="O55" s="114"/>
      <c r="P55" s="114"/>
      <c r="Q55" s="114"/>
      <c r="S55" s="113"/>
      <c r="T55" s="113"/>
      <c r="U55" s="113"/>
      <c r="V55" s="113"/>
      <c r="W55" s="113"/>
      <c r="X55" s="113"/>
      <c r="Z55" s="75"/>
      <c r="AL55" s="13"/>
      <c r="AM55" s="29"/>
      <c r="AN55" s="29"/>
      <c r="AO55" s="29"/>
      <c r="AP55" s="29"/>
    </row>
    <row r="56" spans="1:42" s="112" customFormat="1" ht="12" customHeight="1" thickBot="1" x14ac:dyDescent="0.3">
      <c r="A56" s="108"/>
      <c r="E56" s="376" t="s">
        <v>290</v>
      </c>
      <c r="L56" s="114"/>
      <c r="M56" s="114"/>
      <c r="N56" s="114"/>
      <c r="O56" s="114"/>
      <c r="P56" s="114"/>
      <c r="Q56" s="114"/>
      <c r="S56" s="113"/>
      <c r="T56" s="113"/>
      <c r="U56" s="113"/>
      <c r="V56" s="113"/>
      <c r="W56" s="113"/>
      <c r="X56" s="113"/>
      <c r="Z56" s="75"/>
      <c r="AL56" s="13"/>
      <c r="AM56" s="29"/>
      <c r="AN56" s="29"/>
      <c r="AO56" s="29"/>
      <c r="AP56" s="29"/>
    </row>
    <row r="57" spans="1:42" ht="35.1" customHeight="1" x14ac:dyDescent="0.25">
      <c r="A57" s="28"/>
      <c r="B57" s="674" t="str">
        <f>CONCATENATE("COMPONENTE V: ",Componentes!C51)</f>
        <v>COMPONENTE V: Instrumentos</v>
      </c>
      <c r="C57" s="674"/>
      <c r="D57" s="674"/>
      <c r="E57" s="594">
        <f>PesosInd!D36</f>
        <v>25</v>
      </c>
      <c r="F57" s="675" t="str">
        <f>$F$11</f>
        <v>Metas requeridas conforme Nível de Implementação</v>
      </c>
      <c r="G57" s="675"/>
      <c r="H57" s="675"/>
      <c r="I57" s="675"/>
      <c r="J57" s="675"/>
      <c r="K57" s="33"/>
      <c r="L57" s="670" t="str">
        <f>L$11</f>
        <v>PACTUAÇÃO: Metas a serem VERIFICADAS (alcançadas ou mantidas) em cada Ciclo</v>
      </c>
      <c r="M57" s="671"/>
      <c r="N57" s="671"/>
      <c r="O57" s="671"/>
      <c r="P57" s="671"/>
      <c r="Q57" s="672"/>
      <c r="R57" s="33"/>
      <c r="S57" s="663" t="str">
        <f>S$11</f>
        <v>Condição INICIAL do CBH</v>
      </c>
      <c r="T57" s="665" t="str">
        <f>T$11</f>
        <v>CERTIFICAÇÃO pelo Conselho Estadual</v>
      </c>
      <c r="U57" s="666"/>
      <c r="V57" s="666"/>
      <c r="W57" s="666"/>
      <c r="X57" s="667"/>
      <c r="Z57" s="668" t="str">
        <f>Z11</f>
        <v>Condições de Exigibilidade e Critérios de Aferição</v>
      </c>
    </row>
    <row r="58" spans="1:42" ht="35.1" customHeight="1" thickBot="1" x14ac:dyDescent="0.3">
      <c r="A58" s="28"/>
      <c r="B58" s="673" t="s">
        <v>18</v>
      </c>
      <c r="C58" s="673"/>
      <c r="D58" s="418" t="str">
        <f>D12</f>
        <v>Descrição da Meta</v>
      </c>
      <c r="E58" s="61" t="s">
        <v>62</v>
      </c>
      <c r="F58" s="61" t="str">
        <f>F12</f>
        <v>N1i</v>
      </c>
      <c r="G58" s="61" t="str">
        <f>G12</f>
        <v>N2i</v>
      </c>
      <c r="H58" s="61" t="str">
        <f>H12</f>
        <v>N3i</v>
      </c>
      <c r="I58" s="61" t="str">
        <f>I12</f>
        <v>N4i</v>
      </c>
      <c r="J58" s="61" t="str">
        <f>J12</f>
        <v>N5i</v>
      </c>
      <c r="K58" s="25"/>
      <c r="L58" s="385" t="str">
        <f t="shared" ref="L58:Q58" si="7">L$12</f>
        <v>Inicial</v>
      </c>
      <c r="M58" s="385">
        <f t="shared" si="7"/>
        <v>2019</v>
      </c>
      <c r="N58" s="385">
        <f t="shared" si="7"/>
        <v>2020</v>
      </c>
      <c r="O58" s="385">
        <f t="shared" si="7"/>
        <v>2021</v>
      </c>
      <c r="P58" s="385">
        <f t="shared" si="7"/>
        <v>2022</v>
      </c>
      <c r="Q58" s="385">
        <f t="shared" si="7"/>
        <v>2023</v>
      </c>
      <c r="R58" s="25"/>
      <c r="S58" s="664"/>
      <c r="T58" s="386">
        <f>T$12</f>
        <v>2019</v>
      </c>
      <c r="U58" s="386">
        <f>U$12</f>
        <v>2020</v>
      </c>
      <c r="V58" s="386">
        <f>V$12</f>
        <v>2021</v>
      </c>
      <c r="W58" s="386">
        <f>W$12</f>
        <v>2022</v>
      </c>
      <c r="X58" s="386">
        <f>X$12</f>
        <v>2023</v>
      </c>
      <c r="Z58" s="669"/>
    </row>
    <row r="59" spans="1:42" s="2" customFormat="1" ht="76.5" x14ac:dyDescent="0.25">
      <c r="A59" s="28">
        <v>19</v>
      </c>
      <c r="B59" s="62" t="str">
        <f>Componentes!B57</f>
        <v>V.1</v>
      </c>
      <c r="C59" s="65" t="str">
        <f>Componentes!C57</f>
        <v>TDR para Plano e Enquadramento</v>
      </c>
      <c r="D59" s="65" t="str">
        <f>Componentes!D57</f>
        <v>Aprovação de TDR para elaboração de Plano e/ou Enquadramento</v>
      </c>
      <c r="E59" s="377" t="str">
        <f>Componentes!F57</f>
        <v>EE e/ou Comitê (informar)</v>
      </c>
      <c r="F59" s="64" t="str">
        <f>IF(Componentes!G57&lt;&gt;"",Componentes!G57,"")</f>
        <v/>
      </c>
      <c r="G59" s="64" t="str">
        <f>IF(Componentes!H57&lt;&gt;"",Componentes!H57,"")</f>
        <v/>
      </c>
      <c r="H59" s="64" t="str">
        <f>IF(Componentes!I57&lt;&gt;"",Componentes!I57,"")</f>
        <v>O</v>
      </c>
      <c r="I59" s="64" t="str">
        <f>IF(Componentes!J57&lt;&gt;"",Componentes!J57,"")</f>
        <v>O</v>
      </c>
      <c r="J59" s="64" t="str">
        <f>IF(AND($E$8&gt;2,Componentes!K57&lt;&gt;""),Componentes!K57,"")</f>
        <v>O</v>
      </c>
      <c r="K59" s="19"/>
      <c r="L59" s="141"/>
      <c r="M59" s="390" t="s">
        <v>381</v>
      </c>
      <c r="N59" s="390" t="s">
        <v>381</v>
      </c>
      <c r="O59" s="390" t="s">
        <v>381</v>
      </c>
      <c r="P59" s="390" t="s">
        <v>381</v>
      </c>
      <c r="Q59" s="390" t="s">
        <v>381</v>
      </c>
      <c r="R59" s="19"/>
      <c r="S59" s="384" t="s">
        <v>380</v>
      </c>
      <c r="T59" s="34"/>
      <c r="U59" s="34"/>
      <c r="V59" s="34"/>
      <c r="W59" s="34"/>
      <c r="X59" s="34"/>
      <c r="Z59" s="105" t="str">
        <f>Componentes!R57</f>
        <v xml:space="preserve">obrigatória para comitês sem Plano vigente  / aferição NO ciclo negociado e subsequentes (Negociado até Ano 3, para Comitê com nível inicial "N1"; Até Ano 2, para os demais. Negociável em qualquer ciclo, para planos com vigencia por expirar no horizonte do Programa). (TDR ja elaborado deverá ser comprovado conforme IV.3). </v>
      </c>
      <c r="AL59" s="136" t="str">
        <f t="shared" ref="AL59:AP68" si="8">IF(AND($S59="",F59="O"),1,IF(F59="","","ok"))</f>
        <v/>
      </c>
      <c r="AM59" s="127" t="str">
        <f t="shared" si="8"/>
        <v/>
      </c>
      <c r="AN59" s="127" t="str">
        <f t="shared" si="8"/>
        <v>ok</v>
      </c>
      <c r="AO59" s="127" t="str">
        <f t="shared" si="8"/>
        <v>ok</v>
      </c>
      <c r="AP59" s="128" t="str">
        <f t="shared" si="8"/>
        <v>ok</v>
      </c>
    </row>
    <row r="60" spans="1:42" s="2" customFormat="1" ht="54.95" customHeight="1" x14ac:dyDescent="0.25">
      <c r="A60" s="28">
        <v>20</v>
      </c>
      <c r="B60" s="62" t="str">
        <f>Componentes!B58</f>
        <v>V.2</v>
      </c>
      <c r="C60" s="65" t="str">
        <f>Componentes!C58</f>
        <v>Plano Aprovado</v>
      </c>
      <c r="D60" s="65" t="str">
        <f>Componentes!D58</f>
        <v>Plano de Recursos Hídricos da bacia hidrográfica aprovado pelo Comitê, em conformidade com os normativos estaduais pertinentes</v>
      </c>
      <c r="E60" s="377" t="str">
        <f>Componentes!F58</f>
        <v>EE e/ou Comitê (informar)</v>
      </c>
      <c r="F60" s="64" t="str">
        <f>IF(Componentes!G58&lt;&gt;"",Componentes!G58,"")</f>
        <v/>
      </c>
      <c r="G60" s="64" t="str">
        <f>IF(Componentes!H58&lt;&gt;"",Componentes!H58,"")</f>
        <v/>
      </c>
      <c r="H60" s="64" t="str">
        <f>IF(Componentes!I58&lt;&gt;"",Componentes!I58,"")</f>
        <v/>
      </c>
      <c r="I60" s="64" t="str">
        <f>IF(Componentes!J58&lt;&gt;"",Componentes!J58,"")</f>
        <v>O</v>
      </c>
      <c r="J60" s="64" t="str">
        <f>IF(AND($E$8&gt;2,Componentes!K58&lt;&gt;""),Componentes!K58,"")</f>
        <v>O</v>
      </c>
      <c r="K60" s="19"/>
      <c r="L60" s="141"/>
      <c r="M60" s="390"/>
      <c r="N60" s="390"/>
      <c r="O60" s="390"/>
      <c r="P60" s="390" t="s">
        <v>381</v>
      </c>
      <c r="Q60" s="390" t="s">
        <v>381</v>
      </c>
      <c r="R60" s="19"/>
      <c r="S60" s="384" t="s">
        <v>380</v>
      </c>
      <c r="T60" s="34"/>
      <c r="U60" s="34"/>
      <c r="V60" s="34"/>
      <c r="W60" s="34"/>
      <c r="X60" s="34"/>
      <c r="Z60" s="106" t="str">
        <f>Componentes!R58</f>
        <v xml:space="preserve">obrigatória para Comitê sem Plano vigente / aferição NO ciclo negociado e subsequentes (Até Ano 5, para Comitê com inicio "N1"; Até Ano 4, para os demais. (Plano vigente deverá ser comprovado conforme IV.3). </v>
      </c>
      <c r="AL60" s="137" t="str">
        <f t="shared" si="8"/>
        <v/>
      </c>
      <c r="AM60" s="130" t="str">
        <f t="shared" si="8"/>
        <v/>
      </c>
      <c r="AN60" s="130" t="str">
        <f t="shared" si="8"/>
        <v/>
      </c>
      <c r="AO60" s="130" t="str">
        <f t="shared" si="8"/>
        <v>ok</v>
      </c>
      <c r="AP60" s="131" t="str">
        <f t="shared" si="8"/>
        <v>ok</v>
      </c>
    </row>
    <row r="61" spans="1:42" s="2" customFormat="1" ht="63.75" x14ac:dyDescent="0.25">
      <c r="A61" s="28">
        <v>21</v>
      </c>
      <c r="B61" s="62" t="str">
        <f>Componentes!B59</f>
        <v>V.3</v>
      </c>
      <c r="C61" s="65" t="str">
        <f>Componentes!C59</f>
        <v>Enquadramento Aprovado</v>
      </c>
      <c r="D61" s="65" t="str">
        <f>Componentes!D59</f>
        <v>Proposta de Enquadramento dos corpos d'água aprovada pelo Comitê, incluindo plano de efetivação, em conformidade com os normativos estaduais pertinentes.</v>
      </c>
      <c r="E61" s="377" t="str">
        <f>Componentes!F59</f>
        <v>EE e/ou Comitê (informar)</v>
      </c>
      <c r="F61" s="64" t="str">
        <f>IF(Componentes!G59&lt;&gt;"",Componentes!G59,"")</f>
        <v/>
      </c>
      <c r="G61" s="64" t="str">
        <f>IF(Componentes!H59&lt;&gt;"",Componentes!H59,"")</f>
        <v/>
      </c>
      <c r="H61" s="64" t="str">
        <f>IF(Componentes!I59&lt;&gt;"",Componentes!I59,"")</f>
        <v/>
      </c>
      <c r="I61" s="64" t="str">
        <f>IF(Componentes!J59&lt;&gt;"",Componentes!J59,"")</f>
        <v/>
      </c>
      <c r="J61" s="64" t="str">
        <f>IF(AND($E$8&gt;2,Componentes!K59&lt;&gt;""),Componentes!K59,"")</f>
        <v>O</v>
      </c>
      <c r="K61" s="19"/>
      <c r="L61" s="141" t="s">
        <v>381</v>
      </c>
      <c r="M61" s="390" t="s">
        <v>381</v>
      </c>
      <c r="N61" s="390" t="s">
        <v>381</v>
      </c>
      <c r="O61" s="390" t="s">
        <v>381</v>
      </c>
      <c r="P61" s="390" t="s">
        <v>381</v>
      </c>
      <c r="Q61" s="390" t="s">
        <v>381</v>
      </c>
      <c r="R61" s="19"/>
      <c r="S61" s="384" t="s">
        <v>379</v>
      </c>
      <c r="T61" s="34"/>
      <c r="U61" s="34"/>
      <c r="V61" s="34"/>
      <c r="W61" s="34"/>
      <c r="X61" s="34"/>
      <c r="Z61" s="106" t="str">
        <f>Componentes!R59</f>
        <v xml:space="preserve">obrigatória para Comitê com Nivel Inicial a partir de "N3", em bacia compartilhada, sem Enquadramento vigente / aferição NO ciclo negociado e subsequentes. (Enquadramento vigente deverá ser comprovado conforme IV.3). </v>
      </c>
      <c r="AL61" s="137" t="str">
        <f t="shared" si="8"/>
        <v/>
      </c>
      <c r="AM61" s="130" t="str">
        <f t="shared" si="8"/>
        <v/>
      </c>
      <c r="AN61" s="130" t="str">
        <f t="shared" si="8"/>
        <v/>
      </c>
      <c r="AO61" s="130" t="str">
        <f t="shared" si="8"/>
        <v/>
      </c>
      <c r="AP61" s="131" t="str">
        <f t="shared" si="8"/>
        <v>ok</v>
      </c>
    </row>
    <row r="62" spans="1:42" s="2" customFormat="1" ht="63.75" x14ac:dyDescent="0.25">
      <c r="A62" s="28">
        <v>22</v>
      </c>
      <c r="B62" s="62" t="str">
        <f>Componentes!B60</f>
        <v>V.4</v>
      </c>
      <c r="C62" s="65" t="str">
        <f>Componentes!C60</f>
        <v>Estudos para implementação de Cobrança</v>
      </c>
      <c r="D62" s="65" t="str">
        <f>Componentes!D60</f>
        <v>Elaboração de estudos para implementação da cobrança na bacia hidrográfica, em conformidade com os normativos estaduais pertinentes.</v>
      </c>
      <c r="E62" s="377" t="str">
        <f>Componentes!F60</f>
        <v>EE e/ou Comitê (informar)</v>
      </c>
      <c r="F62" s="64" t="str">
        <f>IF(Componentes!G60&lt;&gt;"",Componentes!G60,"")</f>
        <v/>
      </c>
      <c r="G62" s="64" t="str">
        <f>IF(Componentes!H60&lt;&gt;"",Componentes!H60,"")</f>
        <v/>
      </c>
      <c r="H62" s="64" t="str">
        <f>IF(Componentes!I60&lt;&gt;"",Componentes!I60,"")</f>
        <v/>
      </c>
      <c r="I62" s="64" t="str">
        <f>IF(Componentes!J60&lt;&gt;"",Componentes!J60,"")</f>
        <v>O</v>
      </c>
      <c r="J62" s="64" t="str">
        <f>IF(AND($E$8&gt;2,Componentes!K60&lt;&gt;""),Componentes!K60,"")</f>
        <v>O</v>
      </c>
      <c r="K62" s="19"/>
      <c r="L62" s="141" t="s">
        <v>381</v>
      </c>
      <c r="M62" s="390" t="s">
        <v>381</v>
      </c>
      <c r="N62" s="390" t="s">
        <v>381</v>
      </c>
      <c r="O62" s="390" t="s">
        <v>381</v>
      </c>
      <c r="P62" s="390" t="s">
        <v>381</v>
      </c>
      <c r="Q62" s="390" t="s">
        <v>381</v>
      </c>
      <c r="R62" s="19"/>
      <c r="S62" s="384" t="s">
        <v>379</v>
      </c>
      <c r="T62" s="34"/>
      <c r="U62" s="34"/>
      <c r="V62" s="34"/>
      <c r="W62" s="34"/>
      <c r="X62" s="34"/>
      <c r="Z62" s="106" t="str">
        <f>Componentes!R60</f>
        <v xml:space="preserve">obrigatória para comitês com Nivel Inicial a partir de "N3", em bacia compartilhada, sem cobrança implementada / aferição NO ciclo negociado (até Ano 4) e subsequentes. (Estudos de Cobrança já realizados deverão ser comprovados conforme IV.3). </v>
      </c>
      <c r="AL62" s="137" t="str">
        <f t="shared" si="8"/>
        <v/>
      </c>
      <c r="AM62" s="130" t="str">
        <f t="shared" si="8"/>
        <v/>
      </c>
      <c r="AN62" s="130" t="str">
        <f t="shared" si="8"/>
        <v/>
      </c>
      <c r="AO62" s="130" t="str">
        <f t="shared" si="8"/>
        <v>ok</v>
      </c>
      <c r="AP62" s="131" t="str">
        <f t="shared" si="8"/>
        <v>ok</v>
      </c>
    </row>
    <row r="63" spans="1:42" s="2" customFormat="1" ht="42" customHeight="1" x14ac:dyDescent="0.25">
      <c r="A63" s="378">
        <v>23</v>
      </c>
      <c r="B63" s="62" t="str">
        <f>Componentes!B61</f>
        <v>V.5</v>
      </c>
      <c r="C63" s="65" t="str">
        <f>Componentes!C61</f>
        <v>Aprovação de Cobrança</v>
      </c>
      <c r="D63" s="65" t="str">
        <f>Componentes!D61</f>
        <v>Cobrança aprovada na bacia hidrográfica, em conformidade com os normativos estaduais pertinentes.</v>
      </c>
      <c r="E63" s="377" t="str">
        <f>Componentes!F61</f>
        <v>EE e/ou Comitê (informar)</v>
      </c>
      <c r="F63" s="64" t="str">
        <f>IF(Componentes!G61&lt;&gt;"",Componentes!G61,"")</f>
        <v/>
      </c>
      <c r="G63" s="64" t="str">
        <f>IF(Componentes!H61&lt;&gt;"",Componentes!H61,"")</f>
        <v/>
      </c>
      <c r="H63" s="64" t="str">
        <f>IF(Componentes!I61&lt;&gt;"",Componentes!I61,"")</f>
        <v/>
      </c>
      <c r="I63" s="64" t="str">
        <f>IF(Componentes!J61&lt;&gt;"",Componentes!J61,"")</f>
        <v/>
      </c>
      <c r="J63" s="64" t="str">
        <f>IF(AND($E$8&gt;2,Componentes!K61&lt;&gt;""),Componentes!K61,"")</f>
        <v>O</v>
      </c>
      <c r="K63" s="19"/>
      <c r="L63" s="379"/>
      <c r="M63" s="390"/>
      <c r="N63" s="390"/>
      <c r="O63" s="390"/>
      <c r="P63" s="390" t="s">
        <v>381</v>
      </c>
      <c r="Q63" s="390" t="s">
        <v>381</v>
      </c>
      <c r="R63" s="19"/>
      <c r="S63" s="384" t="s">
        <v>380</v>
      </c>
      <c r="T63" s="34"/>
      <c r="U63" s="34"/>
      <c r="V63" s="34"/>
      <c r="W63" s="34"/>
      <c r="X63" s="34"/>
      <c r="Z63" s="106" t="str">
        <f>Componentes!R61</f>
        <v xml:space="preserve">obrigatória para comitês com Nivel Inicial a partir de "N3", em bacia compartilhada, sem cobrança implementada / aferição NO ciclo negociado e subsequentes. (Cobrança implementada deverá ser comprovada conforme IV.3). </v>
      </c>
      <c r="AL63" s="137" t="str">
        <f t="shared" si="8"/>
        <v/>
      </c>
      <c r="AM63" s="130" t="str">
        <f t="shared" si="8"/>
        <v/>
      </c>
      <c r="AN63" s="130" t="str">
        <f t="shared" si="8"/>
        <v/>
      </c>
      <c r="AO63" s="130" t="str">
        <f t="shared" si="8"/>
        <v/>
      </c>
      <c r="AP63" s="131" t="str">
        <f t="shared" si="8"/>
        <v>ok</v>
      </c>
    </row>
    <row r="64" spans="1:42" s="2" customFormat="1" ht="51" x14ac:dyDescent="0.25">
      <c r="A64" s="378">
        <v>24</v>
      </c>
      <c r="B64" s="62" t="str">
        <f>Componentes!B62</f>
        <v>V.6</v>
      </c>
      <c r="C64" s="65" t="str">
        <f>Componentes!C62</f>
        <v>Revisão do Plano</v>
      </c>
      <c r="D64" s="65" t="str">
        <f>Componentes!D62</f>
        <v xml:space="preserve">Revisão de Plano elaborada e aprovada pelo Comitê, em conformidade com os normativos estaduais pertinentes. </v>
      </c>
      <c r="E64" s="377" t="str">
        <f>Componentes!F62</f>
        <v>EE e/ou Comitê (informar)</v>
      </c>
      <c r="F64" s="64" t="str">
        <f>IF(Componentes!G62&lt;&gt;"",Componentes!G62,"")</f>
        <v/>
      </c>
      <c r="G64" s="64" t="str">
        <f>IF(Componentes!H62&lt;&gt;"",Componentes!H62,"")</f>
        <v/>
      </c>
      <c r="H64" s="64" t="str">
        <f>IF(Componentes!I62&lt;&gt;"",Componentes!I62,"")</f>
        <v/>
      </c>
      <c r="I64" s="64" t="str">
        <f>IF(Componentes!J62&lt;&gt;"",Componentes!J62,"")</f>
        <v/>
      </c>
      <c r="J64" s="64" t="str">
        <f>IF(AND($E$8&gt;2,Componentes!K62&lt;&gt;""),Componentes!K62,"")</f>
        <v/>
      </c>
      <c r="K64" s="19"/>
      <c r="L64" s="379"/>
      <c r="M64" s="390"/>
      <c r="N64" s="390"/>
      <c r="O64" s="390"/>
      <c r="P64" s="390"/>
      <c r="Q64" s="390"/>
      <c r="R64" s="19"/>
      <c r="S64" s="384" t="s">
        <v>380</v>
      </c>
      <c r="T64" s="34"/>
      <c r="U64" s="34"/>
      <c r="V64" s="34"/>
      <c r="W64" s="34"/>
      <c r="X64" s="34"/>
      <c r="Z64" s="106" t="str">
        <f>Componentes!R62</f>
        <v>não obrigatória, exceto em caso de Plano com vigencia por expirar na horizonte do Programa, ou Plano requerendo adequaçao / pode ser adotada em susbstituiçao à V.2 / aferição NO ciclo negociado</v>
      </c>
      <c r="AL64" s="137" t="str">
        <f t="shared" si="8"/>
        <v/>
      </c>
      <c r="AM64" s="130" t="str">
        <f t="shared" si="8"/>
        <v/>
      </c>
      <c r="AN64" s="130" t="str">
        <f t="shared" si="8"/>
        <v/>
      </c>
      <c r="AO64" s="130" t="str">
        <f t="shared" si="8"/>
        <v/>
      </c>
      <c r="AP64" s="131" t="str">
        <f t="shared" si="8"/>
        <v/>
      </c>
    </row>
    <row r="65" spans="1:42" s="2" customFormat="1" ht="51" x14ac:dyDescent="0.25">
      <c r="A65" s="378">
        <v>25</v>
      </c>
      <c r="B65" s="62" t="str">
        <f>Componentes!B63</f>
        <v>V.7</v>
      </c>
      <c r="C65" s="65" t="str">
        <f>Componentes!C63</f>
        <v>Revisão do Enquadramento</v>
      </c>
      <c r="D65" s="65" t="str">
        <f>Componentes!D63</f>
        <v>Revisão de Proposta de Enquadramento dos corpos d'água elaborada e aprovada pelo Comitê, incluindo plano de efetivação, em conformidade com os normativos estaduais pertinentes.</v>
      </c>
      <c r="E65" s="377" t="str">
        <f>Componentes!F63</f>
        <v>EE e/ou Comitê (informar)</v>
      </c>
      <c r="F65" s="64" t="str">
        <f>IF(Componentes!G63&lt;&gt;"",Componentes!G63,"")</f>
        <v/>
      </c>
      <c r="G65" s="64" t="str">
        <f>IF(Componentes!H63&lt;&gt;"",Componentes!H63,"")</f>
        <v/>
      </c>
      <c r="H65" s="64" t="str">
        <f>IF(Componentes!I63&lt;&gt;"",Componentes!I63,"")</f>
        <v/>
      </c>
      <c r="I65" s="64" t="str">
        <f>IF(Componentes!J63&lt;&gt;"",Componentes!J63,"")</f>
        <v/>
      </c>
      <c r="J65" s="64" t="str">
        <f>IF(AND($E$8&gt;2,Componentes!K63&lt;&gt;""),Componentes!K63,"")</f>
        <v/>
      </c>
      <c r="K65" s="19"/>
      <c r="L65" s="379"/>
      <c r="M65" s="390"/>
      <c r="N65" s="390" t="s">
        <v>381</v>
      </c>
      <c r="O65" s="390" t="s">
        <v>381</v>
      </c>
      <c r="P65" s="390" t="s">
        <v>381</v>
      </c>
      <c r="Q65" s="390" t="s">
        <v>381</v>
      </c>
      <c r="R65" s="19"/>
      <c r="S65" s="384" t="s">
        <v>380</v>
      </c>
      <c r="T65" s="34"/>
      <c r="U65" s="34"/>
      <c r="V65" s="34"/>
      <c r="W65" s="34"/>
      <c r="X65" s="34"/>
      <c r="Z65" s="106" t="str">
        <f>Componentes!R63</f>
        <v>não obrigatória, exceto em caso de Enquadramento com vigencia por expirar na horizonte do Programa, ou requerendo adequaçao / pode ser adotada em susbstituiçao à V.3 / aferição NO ciclo negociado</v>
      </c>
      <c r="AL65" s="137" t="str">
        <f t="shared" si="8"/>
        <v/>
      </c>
      <c r="AM65" s="130" t="str">
        <f t="shared" si="8"/>
        <v/>
      </c>
      <c r="AN65" s="130" t="str">
        <f t="shared" si="8"/>
        <v/>
      </c>
      <c r="AO65" s="130" t="str">
        <f t="shared" si="8"/>
        <v/>
      </c>
      <c r="AP65" s="131" t="str">
        <f t="shared" si="8"/>
        <v/>
      </c>
    </row>
    <row r="66" spans="1:42" s="2" customFormat="1" ht="42" customHeight="1" x14ac:dyDescent="0.25">
      <c r="A66" s="378">
        <v>26</v>
      </c>
      <c r="B66" s="62" t="str">
        <f>Componentes!B64</f>
        <v>V.8</v>
      </c>
      <c r="C66" s="65" t="str">
        <f>Componentes!C64</f>
        <v>Revisão da Cobrança</v>
      </c>
      <c r="D66" s="65" t="str">
        <f>Componentes!D64</f>
        <v>Revisão de mecanismos e/ou valores de cobrança aprovada pelo Comitê, em conformidade com os normativos estaduais pertinentes.</v>
      </c>
      <c r="E66" s="377" t="str">
        <f>Componentes!F64</f>
        <v>EE e/ou Comitê (informar)</v>
      </c>
      <c r="F66" s="64" t="str">
        <f>IF(Componentes!G64&lt;&gt;"",Componentes!G64,"")</f>
        <v/>
      </c>
      <c r="G66" s="64" t="str">
        <f>IF(Componentes!H64&lt;&gt;"",Componentes!H64,"")</f>
        <v/>
      </c>
      <c r="H66" s="64" t="str">
        <f>IF(Componentes!I64&lt;&gt;"",Componentes!I64,"")</f>
        <v/>
      </c>
      <c r="I66" s="64" t="str">
        <f>IF(Componentes!J64&lt;&gt;"",Componentes!J64,"")</f>
        <v/>
      </c>
      <c r="J66" s="64" t="str">
        <f>IF(AND($E$8&gt;2,Componentes!K64&lt;&gt;""),Componentes!K64,"")</f>
        <v/>
      </c>
      <c r="K66" s="19"/>
      <c r="L66" s="379"/>
      <c r="M66" s="390"/>
      <c r="N66" s="390"/>
      <c r="O66" s="390"/>
      <c r="P66" s="390"/>
      <c r="Q66" s="390"/>
      <c r="R66" s="19"/>
      <c r="S66" s="384" t="s">
        <v>380</v>
      </c>
      <c r="T66" s="34"/>
      <c r="U66" s="34"/>
      <c r="V66" s="34"/>
      <c r="W66" s="34"/>
      <c r="X66" s="34"/>
      <c r="Z66" s="106" t="str">
        <f>Componentes!R64</f>
        <v>não obrigatória / pode ser adotada em susbstituiçao à V.4 e/ou V.5 / aferição NO ciclo negociado</v>
      </c>
      <c r="AL66" s="137" t="str">
        <f t="shared" si="8"/>
        <v/>
      </c>
      <c r="AM66" s="130" t="str">
        <f t="shared" si="8"/>
        <v/>
      </c>
      <c r="AN66" s="130" t="str">
        <f t="shared" si="8"/>
        <v/>
      </c>
      <c r="AO66" s="130" t="str">
        <f t="shared" si="8"/>
        <v/>
      </c>
      <c r="AP66" s="131" t="str">
        <f t="shared" si="8"/>
        <v/>
      </c>
    </row>
    <row r="67" spans="1:42" s="2" customFormat="1" ht="140.1" customHeight="1" x14ac:dyDescent="0.25">
      <c r="A67" s="28">
        <v>27</v>
      </c>
      <c r="B67" s="62" t="str">
        <f>Componentes!B65</f>
        <v>V.9</v>
      </c>
      <c r="C67" s="65" t="str">
        <f>Componentes!C65</f>
        <v>Atuação político-institucional</v>
      </c>
      <c r="D67" s="117" t="s">
        <v>382</v>
      </c>
      <c r="E67" s="377" t="str">
        <f>Componentes!F65</f>
        <v>EE e/ou Comitê (informar)</v>
      </c>
      <c r="F67" s="64" t="str">
        <f>IF(Componentes!G65&lt;&gt;"",Componentes!G65,"")</f>
        <v/>
      </c>
      <c r="G67" s="64" t="str">
        <f>IF(Componentes!H65&lt;&gt;"",Componentes!H65,"")</f>
        <v/>
      </c>
      <c r="H67" s="64" t="str">
        <f>IF(Componentes!I65&lt;&gt;"",Componentes!I65,"")</f>
        <v/>
      </c>
      <c r="I67" s="64" t="str">
        <f>IF(AND(Componentes!J65&lt;&gt;"",B2&lt;&gt;""),Componentes!J65,"")</f>
        <v/>
      </c>
      <c r="J67" s="64" t="str">
        <f>IF(AND($E$8&gt;2,Componentes!K65&lt;&gt;""),Componentes!K65,"")</f>
        <v/>
      </c>
      <c r="K67" s="19"/>
      <c r="L67" s="141" t="s">
        <v>381</v>
      </c>
      <c r="M67" s="390" t="s">
        <v>381</v>
      </c>
      <c r="N67" s="390" t="s">
        <v>381</v>
      </c>
      <c r="O67" s="390" t="s">
        <v>381</v>
      </c>
      <c r="P67" s="390" t="s">
        <v>381</v>
      </c>
      <c r="Q67" s="390" t="s">
        <v>381</v>
      </c>
      <c r="R67" s="19"/>
      <c r="S67" s="384" t="s">
        <v>379</v>
      </c>
      <c r="T67" s="34"/>
      <c r="U67" s="34"/>
      <c r="V67" s="34"/>
      <c r="W67" s="34"/>
      <c r="X67" s="34"/>
      <c r="Z67" s="106" t="str">
        <f>Componentes!R65</f>
        <v>não obrigatória / aferição nos ciclos que forem negociados</v>
      </c>
      <c r="AL67" s="137" t="str">
        <f t="shared" si="8"/>
        <v/>
      </c>
      <c r="AM67" s="130" t="str">
        <f t="shared" si="8"/>
        <v/>
      </c>
      <c r="AN67" s="130" t="str">
        <f t="shared" si="8"/>
        <v/>
      </c>
      <c r="AO67" s="130" t="str">
        <f t="shared" si="8"/>
        <v/>
      </c>
      <c r="AP67" s="131" t="str">
        <f t="shared" si="8"/>
        <v/>
      </c>
    </row>
    <row r="68" spans="1:42" s="22" customFormat="1" ht="140.1" customHeight="1" thickBot="1" x14ac:dyDescent="0.3">
      <c r="A68" s="28">
        <v>28</v>
      </c>
      <c r="B68" s="62" t="str">
        <f>Componentes!B66</f>
        <v>V.10</v>
      </c>
      <c r="C68" s="65" t="str">
        <f>Componentes!C66</f>
        <v>Situação especial (Alocação Negociada, condição de entrega, etc)</v>
      </c>
      <c r="D68" s="117" t="str">
        <f>Componentes!D66</f>
        <v>Ações definidas pelo Comitê, no âmbito de suas competências, que não tenham sido contempladas nos demais indicadores, e que possam ter o seu cumprimento aferido e certificado pelo Conselho Estadual. Ex.: ações de caráter político-institucional empreendida pelo Comitê em favor da implementação da gestão, articulação com outros comitês em bacias compartilhadas, educação ambiental com ênfase em recursos hídricos, alocação negociada, implementação de comissões de açudes, pactuação de condições de entrega em exutórios, prioridades de outorga, áreas sujeitas a restrição de uso, ação especial de mobilização, apoio à realização de campanhas, etc.  &lt;Descrever suscintamente caso concreto, indicando a forma que o cumprimento será aferido pelo Conselho Estadual&gt;</v>
      </c>
      <c r="E68" s="377" t="str">
        <f>Componentes!F66</f>
        <v>EE e/ou Comitê (informar)</v>
      </c>
      <c r="F68" s="64" t="str">
        <f>IF(Componentes!G66&lt;&gt;"",Componentes!G66,"")</f>
        <v/>
      </c>
      <c r="G68" s="64" t="str">
        <f>IF(Componentes!H66&lt;&gt;"",Componentes!H66,"")</f>
        <v/>
      </c>
      <c r="H68" s="64" t="str">
        <f>IF(Componentes!I66&lt;&gt;"",Componentes!I66,"")</f>
        <v/>
      </c>
      <c r="I68" s="64" t="str">
        <f>IF(Componentes!J66&lt;&gt;"",Componentes!J66,"")</f>
        <v/>
      </c>
      <c r="J68" s="64" t="str">
        <f>IF(AND($E$8&gt;2,Componentes!K66&lt;&gt;""),Componentes!K66,"")</f>
        <v/>
      </c>
      <c r="K68" s="90"/>
      <c r="L68" s="141"/>
      <c r="M68" s="390"/>
      <c r="N68" s="390"/>
      <c r="O68" s="390"/>
      <c r="P68" s="390"/>
      <c r="Q68" s="390"/>
      <c r="R68" s="90"/>
      <c r="S68" s="384" t="s">
        <v>380</v>
      </c>
      <c r="T68" s="34"/>
      <c r="U68" s="34"/>
      <c r="V68" s="34"/>
      <c r="W68" s="34"/>
      <c r="X68" s="34"/>
      <c r="Z68" s="107" t="str">
        <f>Componentes!R66</f>
        <v>não obrigatória / aferição nos ciclos que forem negociados</v>
      </c>
      <c r="AL68" s="138" t="str">
        <f t="shared" si="8"/>
        <v/>
      </c>
      <c r="AM68" s="133" t="str">
        <f t="shared" si="8"/>
        <v/>
      </c>
      <c r="AN68" s="133" t="str">
        <f t="shared" si="8"/>
        <v/>
      </c>
      <c r="AO68" s="133" t="str">
        <f t="shared" si="8"/>
        <v/>
      </c>
      <c r="AP68" s="134" t="str">
        <f t="shared" si="8"/>
        <v/>
      </c>
    </row>
    <row r="69" spans="1:42" s="112" customFormat="1" ht="9.9499999999999993" customHeight="1" x14ac:dyDescent="0.25">
      <c r="A69" s="108"/>
      <c r="L69" s="114"/>
      <c r="M69" s="114"/>
      <c r="N69" s="114"/>
      <c r="O69" s="114"/>
      <c r="P69" s="114"/>
      <c r="Q69" s="114"/>
      <c r="S69" s="113"/>
      <c r="T69" s="113"/>
      <c r="U69" s="113"/>
      <c r="V69" s="113"/>
      <c r="W69" s="113"/>
      <c r="X69" s="113"/>
      <c r="Z69" s="109"/>
      <c r="AL69" s="13"/>
      <c r="AM69" s="29"/>
      <c r="AN69" s="29"/>
      <c r="AO69" s="29"/>
      <c r="AP69" s="29"/>
    </row>
    <row r="70" spans="1:42" s="112" customFormat="1" ht="9.9499999999999993" customHeight="1" x14ac:dyDescent="0.25">
      <c r="A70" s="108"/>
      <c r="L70" s="114"/>
      <c r="M70" s="114"/>
      <c r="N70" s="114"/>
      <c r="O70" s="114"/>
      <c r="P70" s="114"/>
      <c r="Q70" s="114"/>
      <c r="S70" s="113"/>
      <c r="T70" s="113"/>
      <c r="U70" s="113"/>
      <c r="V70" s="113"/>
      <c r="W70" s="113"/>
      <c r="X70" s="113"/>
      <c r="Z70" s="75"/>
      <c r="AL70" s="13"/>
      <c r="AM70" s="29"/>
      <c r="AN70" s="29"/>
      <c r="AO70" s="29"/>
      <c r="AP70" s="29"/>
    </row>
    <row r="71" spans="1:42" s="112" customFormat="1" ht="9.9499999999999993" customHeight="1" x14ac:dyDescent="0.25">
      <c r="A71" s="108"/>
      <c r="L71" s="114"/>
      <c r="M71" s="114"/>
      <c r="N71" s="114"/>
      <c r="O71" s="114"/>
      <c r="P71" s="114"/>
      <c r="Q71" s="114"/>
      <c r="S71" s="113"/>
      <c r="T71" s="113"/>
      <c r="U71" s="113"/>
      <c r="V71" s="113"/>
      <c r="W71" s="113"/>
      <c r="X71" s="113"/>
      <c r="Z71" s="75"/>
      <c r="AL71" s="13"/>
      <c r="AM71" s="29"/>
      <c r="AN71" s="29"/>
      <c r="AO71" s="29"/>
      <c r="AP71" s="29"/>
    </row>
    <row r="72" spans="1:42" s="112" customFormat="1" ht="9.9499999999999993" customHeight="1" x14ac:dyDescent="0.25">
      <c r="A72" s="108"/>
      <c r="L72" s="114"/>
      <c r="M72" s="114"/>
      <c r="N72" s="114"/>
      <c r="O72" s="114"/>
      <c r="P72" s="114"/>
      <c r="Q72" s="114"/>
      <c r="S72" s="113"/>
      <c r="T72" s="113"/>
      <c r="U72" s="113"/>
      <c r="V72" s="113"/>
      <c r="W72" s="113"/>
      <c r="X72" s="113"/>
      <c r="Z72" s="75"/>
      <c r="AL72" s="13"/>
      <c r="AM72" s="29"/>
      <c r="AN72" s="29"/>
      <c r="AO72" s="29"/>
      <c r="AP72" s="29"/>
    </row>
    <row r="73" spans="1:42" s="112" customFormat="1" ht="12" customHeight="1" thickBot="1" x14ac:dyDescent="0.3">
      <c r="A73" s="108"/>
      <c r="E73" s="376" t="s">
        <v>290</v>
      </c>
      <c r="L73" s="114"/>
      <c r="M73" s="114"/>
      <c r="N73" s="114"/>
      <c r="O73" s="114"/>
      <c r="P73" s="114"/>
      <c r="Q73" s="114"/>
      <c r="S73" s="113"/>
      <c r="T73" s="113"/>
      <c r="U73" s="113"/>
      <c r="V73" s="113"/>
      <c r="W73" s="113"/>
      <c r="X73" s="113"/>
      <c r="Z73" s="75"/>
      <c r="AL73" s="13"/>
      <c r="AM73" s="29"/>
      <c r="AN73" s="29"/>
      <c r="AO73" s="29"/>
      <c r="AP73" s="29"/>
    </row>
    <row r="74" spans="1:42" ht="35.1" customHeight="1" x14ac:dyDescent="0.25">
      <c r="A74" s="28"/>
      <c r="B74" s="674" t="str">
        <f>CONCATENATE("COMPONENTE VI: ",Componentes!C67)</f>
        <v>COMPONENTE VI: Acompanhamento e Avaliação</v>
      </c>
      <c r="C74" s="674"/>
      <c r="D74" s="674"/>
      <c r="E74" s="594">
        <f>PesosInd!D48</f>
        <v>10</v>
      </c>
      <c r="F74" s="675" t="str">
        <f>$F$11</f>
        <v>Metas requeridas conforme Nível de Implementação</v>
      </c>
      <c r="G74" s="675"/>
      <c r="H74" s="675"/>
      <c r="I74" s="675"/>
      <c r="J74" s="675"/>
      <c r="K74" s="33"/>
      <c r="L74" s="670" t="str">
        <f>L$11</f>
        <v>PACTUAÇÃO: Metas a serem VERIFICADAS (alcançadas ou mantidas) em cada Ciclo</v>
      </c>
      <c r="M74" s="671"/>
      <c r="N74" s="671"/>
      <c r="O74" s="671"/>
      <c r="P74" s="671"/>
      <c r="Q74" s="672"/>
      <c r="R74" s="33"/>
      <c r="S74" s="663" t="str">
        <f>S$11</f>
        <v>Condição INICIAL do CBH</v>
      </c>
      <c r="T74" s="665" t="str">
        <f>T$11</f>
        <v>CERTIFICAÇÃO pelo Conselho Estadual</v>
      </c>
      <c r="U74" s="666"/>
      <c r="V74" s="666"/>
      <c r="W74" s="666"/>
      <c r="X74" s="667"/>
      <c r="Z74" s="668" t="str">
        <f>Z11</f>
        <v>Condições de Exigibilidade e Critérios de Aferição</v>
      </c>
    </row>
    <row r="75" spans="1:42" ht="35.1" customHeight="1" thickBot="1" x14ac:dyDescent="0.3">
      <c r="A75" s="28"/>
      <c r="B75" s="673" t="s">
        <v>18</v>
      </c>
      <c r="C75" s="673"/>
      <c r="D75" s="418" t="str">
        <f>D12</f>
        <v>Descrição da Meta</v>
      </c>
      <c r="E75" s="61" t="s">
        <v>62</v>
      </c>
      <c r="F75" s="61" t="str">
        <f>F12</f>
        <v>N1i</v>
      </c>
      <c r="G75" s="61" t="str">
        <f>G12</f>
        <v>N2i</v>
      </c>
      <c r="H75" s="61" t="str">
        <f>H12</f>
        <v>N3i</v>
      </c>
      <c r="I75" s="61" t="str">
        <f>I12</f>
        <v>N4i</v>
      </c>
      <c r="J75" s="61" t="str">
        <f>J12</f>
        <v>N5i</v>
      </c>
      <c r="K75" s="25"/>
      <c r="L75" s="385" t="str">
        <f t="shared" ref="L75:Q75" si="9">L$12</f>
        <v>Inicial</v>
      </c>
      <c r="M75" s="385">
        <f t="shared" si="9"/>
        <v>2019</v>
      </c>
      <c r="N75" s="385">
        <f t="shared" si="9"/>
        <v>2020</v>
      </c>
      <c r="O75" s="385">
        <f t="shared" si="9"/>
        <v>2021</v>
      </c>
      <c r="P75" s="385">
        <f t="shared" si="9"/>
        <v>2022</v>
      </c>
      <c r="Q75" s="385">
        <f t="shared" si="9"/>
        <v>2023</v>
      </c>
      <c r="R75" s="25"/>
      <c r="S75" s="664"/>
      <c r="T75" s="386">
        <f>T$12</f>
        <v>2019</v>
      </c>
      <c r="U75" s="386">
        <f>U$12</f>
        <v>2020</v>
      </c>
      <c r="V75" s="386">
        <f>V$12</f>
        <v>2021</v>
      </c>
      <c r="W75" s="386">
        <f>W$12</f>
        <v>2022</v>
      </c>
      <c r="X75" s="386">
        <f>X$12</f>
        <v>2023</v>
      </c>
      <c r="Z75" s="669"/>
    </row>
    <row r="76" spans="1:42" s="2" customFormat="1" ht="50.1" customHeight="1" x14ac:dyDescent="0.25">
      <c r="A76" s="28">
        <v>29</v>
      </c>
      <c r="B76" s="62" t="str">
        <f>Componentes!B73</f>
        <v>VI.1</v>
      </c>
      <c r="C76" s="65" t="str">
        <f>Componentes!C73</f>
        <v>Açoes conjuntas de Acompanhamento e Avaliação</v>
      </c>
      <c r="D76" s="65" t="str">
        <f>Componentes!D73</f>
        <v>Atender às convocações ou solicitaçoes do Conselho Estadual, do Órgão / Entidade Estadual ou da ANA, indicando representantes para participar das atividades de acompanhamento e avaliação da implementação do PROCOMITÊS</v>
      </c>
      <c r="E76" s="63" t="str">
        <f>Componentes!F73</f>
        <v>Comitê, CERH e EE</v>
      </c>
      <c r="F76" s="64" t="str">
        <f>IF(Componentes!G73&lt;&gt;"",Componentes!G73,"")</f>
        <v/>
      </c>
      <c r="G76" s="64" t="str">
        <f>IF(Componentes!H73&lt;&gt;"",Componentes!H73,"")</f>
        <v>O</v>
      </c>
      <c r="H76" s="64" t="str">
        <f>IF(Componentes!I73&lt;&gt;"",Componentes!I73,"")</f>
        <v>O</v>
      </c>
      <c r="I76" s="64" t="str">
        <f>IF(Componentes!J73&lt;&gt;"",Componentes!J73,"")</f>
        <v>O</v>
      </c>
      <c r="J76" s="64" t="str">
        <f>IF(AND($E$8&gt;2,Componentes!K73&lt;&gt;""),Componentes!K73,"")</f>
        <v>O</v>
      </c>
      <c r="K76" s="19"/>
      <c r="L76" s="34" t="str">
        <f>IF(Componentes!L73="","",IF($E$8&gt;=VALUE(RIGHT(Componentes!L73,1)),"X",""))</f>
        <v/>
      </c>
      <c r="M76" s="34" t="str">
        <f>IF(Componentes!M73="","",IF($E$8&gt;=VALUE(RIGHT(Componentes!M73,1)),"X",""))</f>
        <v>X</v>
      </c>
      <c r="N76" s="34" t="str">
        <f>IF(Componentes!N73="","",IF($E$8&gt;=VALUE(RIGHT(Componentes!N73,1)),"X",""))</f>
        <v>X</v>
      </c>
      <c r="O76" s="34" t="str">
        <f>IF(Componentes!O73="","",IF($E$8&gt;=VALUE(RIGHT(Componentes!O73,1)),"X",""))</f>
        <v>X</v>
      </c>
      <c r="P76" s="34" t="str">
        <f>IF(Componentes!P73="","",IF($E$8&gt;=VALUE(RIGHT(Componentes!P73,1)),"X",""))</f>
        <v>X</v>
      </c>
      <c r="Q76" s="34" t="str">
        <f>IF(Componentes!Q73="","",IF($E$8&gt;=VALUE(RIGHT(Componentes!Q73,1)),"X",""))</f>
        <v>X</v>
      </c>
      <c r="R76" s="19"/>
      <c r="S76" s="384" t="s">
        <v>379</v>
      </c>
      <c r="T76" s="34"/>
      <c r="U76" s="34"/>
      <c r="V76" s="34"/>
      <c r="W76" s="34"/>
      <c r="X76" s="34"/>
      <c r="Z76" s="105" t="str">
        <f>Componentes!R73</f>
        <v>obrigatória / aferida em todos os ciclos</v>
      </c>
      <c r="AL76" s="136" t="str">
        <f t="shared" ref="AL76:AP80" si="10">IF(AND($S76="",F76="O"),1,IF(F76="","","ok"))</f>
        <v/>
      </c>
      <c r="AM76" s="127" t="str">
        <f t="shared" si="10"/>
        <v>ok</v>
      </c>
      <c r="AN76" s="127" t="str">
        <f t="shared" si="10"/>
        <v>ok</v>
      </c>
      <c r="AO76" s="127" t="str">
        <f t="shared" si="10"/>
        <v>ok</v>
      </c>
      <c r="AP76" s="128" t="str">
        <f t="shared" si="10"/>
        <v>ok</v>
      </c>
    </row>
    <row r="77" spans="1:42" s="2" customFormat="1" ht="50.1" customHeight="1" x14ac:dyDescent="0.25">
      <c r="A77" s="28">
        <v>30</v>
      </c>
      <c r="B77" s="62" t="str">
        <f>Componentes!B74</f>
        <v>VI.2</v>
      </c>
      <c r="C77" s="65" t="str">
        <f>Componentes!C74</f>
        <v>Avaliação da efetividade do programa</v>
      </c>
      <c r="D77" s="65" t="str">
        <f>Componentes!D74</f>
        <v>Responder questionário ou outro documento formulado pela ANA, ou ainda participar de atividade proposta pela ANA , como subsidio para avaliação da efetividade das ações do Programa</v>
      </c>
      <c r="E77" s="63" t="str">
        <f>Componentes!F74</f>
        <v>Comitê, CERH e EE</v>
      </c>
      <c r="F77" s="64" t="str">
        <f>IF(Componentes!G74&lt;&gt;"",Componentes!G74,"")</f>
        <v/>
      </c>
      <c r="G77" s="64" t="str">
        <f>IF(Componentes!H74&lt;&gt;"",Componentes!H74,"")</f>
        <v>O</v>
      </c>
      <c r="H77" s="64" t="str">
        <f>IF(Componentes!I74&lt;&gt;"",Componentes!I74,"")</f>
        <v>O</v>
      </c>
      <c r="I77" s="64" t="str">
        <f>IF(Componentes!J74&lt;&gt;"",Componentes!J74,"")</f>
        <v>O</v>
      </c>
      <c r="J77" s="64" t="str">
        <f>IF(AND($E$8&gt;2,Componentes!K74&lt;&gt;""),Componentes!K74,"")</f>
        <v>O</v>
      </c>
      <c r="K77" s="19"/>
      <c r="L77" s="34" t="str">
        <f>IF(Componentes!L74="","",IF($E$8&gt;=VALUE(RIGHT(Componentes!L74,1)),"X",""))</f>
        <v/>
      </c>
      <c r="M77" s="34" t="str">
        <f>IF(Componentes!M74="","",IF($E$8&gt;=VALUE(RIGHT(Componentes!M74,1)),"X",""))</f>
        <v>X</v>
      </c>
      <c r="N77" s="34" t="str">
        <f>IF(Componentes!N74="","",IF($E$8&gt;=VALUE(RIGHT(Componentes!N74,1)),"X",""))</f>
        <v>X</v>
      </c>
      <c r="O77" s="34" t="str">
        <f>IF(Componentes!O74="","",IF($E$8&gt;=VALUE(RIGHT(Componentes!O74,1)),"X",""))</f>
        <v>X</v>
      </c>
      <c r="P77" s="34" t="str">
        <f>IF(Componentes!P74="","",IF($E$8&gt;=VALUE(RIGHT(Componentes!P74,1)),"X",""))</f>
        <v>X</v>
      </c>
      <c r="Q77" s="34" t="str">
        <f>IF(Componentes!Q74="","",IF($E$8&gt;=VALUE(RIGHT(Componentes!Q74,1)),"X",""))</f>
        <v>X</v>
      </c>
      <c r="R77" s="19"/>
      <c r="S77" s="384" t="s">
        <v>379</v>
      </c>
      <c r="T77" s="34"/>
      <c r="U77" s="34"/>
      <c r="V77" s="34"/>
      <c r="W77" s="34"/>
      <c r="X77" s="34"/>
      <c r="Z77" s="106" t="str">
        <f>Componentes!R74</f>
        <v>obrigatória / aferida em todos os ciclos</v>
      </c>
      <c r="AL77" s="137" t="str">
        <f t="shared" si="10"/>
        <v/>
      </c>
      <c r="AM77" s="130" t="str">
        <f t="shared" si="10"/>
        <v>ok</v>
      </c>
      <c r="AN77" s="130" t="str">
        <f t="shared" si="10"/>
        <v>ok</v>
      </c>
      <c r="AO77" s="130" t="str">
        <f t="shared" si="10"/>
        <v>ok</v>
      </c>
      <c r="AP77" s="131" t="str">
        <f t="shared" si="10"/>
        <v>ok</v>
      </c>
    </row>
    <row r="78" spans="1:42" s="2" customFormat="1" ht="50.1" customHeight="1" x14ac:dyDescent="0.25">
      <c r="A78" s="28">
        <v>31</v>
      </c>
      <c r="B78" s="62" t="str">
        <f>Componentes!B75</f>
        <v>VI.3</v>
      </c>
      <c r="C78" s="65" t="str">
        <f>Componentes!C75</f>
        <v>Autoavaliação do Comitê</v>
      </c>
      <c r="D78" s="65" t="str">
        <f>Componentes!D75</f>
        <v>Responder questionário ou outro documento formulado pela ANA, ou ainda participar de atividade proposta pela ANA, como subsidio para avaliação da atuação do comite no âmbito do Sistema Estadual de Recursos Hídricos</v>
      </c>
      <c r="E78" s="63" t="str">
        <f>Componentes!F75</f>
        <v>Comitê</v>
      </c>
      <c r="F78" s="64" t="str">
        <f>IF(Componentes!G75&lt;&gt;"",Componentes!G75,"")</f>
        <v/>
      </c>
      <c r="G78" s="64" t="str">
        <f>IF(Componentes!H75&lt;&gt;"",Componentes!H75,"")</f>
        <v>O</v>
      </c>
      <c r="H78" s="64" t="str">
        <f>IF(Componentes!I75&lt;&gt;"",Componentes!I75,"")</f>
        <v>O</v>
      </c>
      <c r="I78" s="64" t="str">
        <f>IF(Componentes!J75&lt;&gt;"",Componentes!J75,"")</f>
        <v>O</v>
      </c>
      <c r="J78" s="64" t="str">
        <f>IF(AND($E$8&gt;2,Componentes!K75&lt;&gt;""),Componentes!K75,"")</f>
        <v>O</v>
      </c>
      <c r="K78" s="19"/>
      <c r="L78" s="34" t="str">
        <f>IF(Componentes!L75="","",IF($E$8&gt;=VALUE(RIGHT(Componentes!L75,1)),"X",""))</f>
        <v/>
      </c>
      <c r="M78" s="34" t="str">
        <f>IF(Componentes!M75="","",IF($E$8&gt;=VALUE(RIGHT(Componentes!M75,1)),"X",""))</f>
        <v>X</v>
      </c>
      <c r="N78" s="34" t="str">
        <f>IF(Componentes!N75="","",IF($E$8&gt;=VALUE(RIGHT(Componentes!N75,1)),"X",""))</f>
        <v>X</v>
      </c>
      <c r="O78" s="34" t="str">
        <f>IF(Componentes!O75="","",IF($E$8&gt;=VALUE(RIGHT(Componentes!O75,1)),"X",""))</f>
        <v>X</v>
      </c>
      <c r="P78" s="34" t="str">
        <f>IF(Componentes!P75="","",IF($E$8&gt;=VALUE(RIGHT(Componentes!P75,1)),"X",""))</f>
        <v>X</v>
      </c>
      <c r="Q78" s="34" t="str">
        <f>IF(Componentes!Q75="","",IF($E$8&gt;=VALUE(RIGHT(Componentes!Q75,1)),"X",""))</f>
        <v>X</v>
      </c>
      <c r="R78" s="19"/>
      <c r="S78" s="384" t="s">
        <v>379</v>
      </c>
      <c r="T78" s="34"/>
      <c r="U78" s="34"/>
      <c r="V78" s="34"/>
      <c r="W78" s="34"/>
      <c r="X78" s="34"/>
      <c r="Z78" s="123" t="str">
        <f>Componentes!R75</f>
        <v>obrigatória / aferida em todos os ciclos (a partir do Ano 2, para Comitê de condiçao inicial "N1")</v>
      </c>
      <c r="AL78" s="137" t="str">
        <f t="shared" si="10"/>
        <v/>
      </c>
      <c r="AM78" s="130" t="str">
        <f t="shared" si="10"/>
        <v>ok</v>
      </c>
      <c r="AN78" s="130" t="str">
        <f t="shared" si="10"/>
        <v>ok</v>
      </c>
      <c r="AO78" s="130" t="str">
        <f t="shared" si="10"/>
        <v>ok</v>
      </c>
      <c r="AP78" s="131" t="str">
        <f t="shared" si="10"/>
        <v>ok</v>
      </c>
    </row>
    <row r="79" spans="1:42" s="2" customFormat="1" ht="50.1" customHeight="1" x14ac:dyDescent="0.25">
      <c r="A79" s="28">
        <v>32</v>
      </c>
      <c r="B79" s="62" t="str">
        <f>Componentes!B76</f>
        <v>VI.4</v>
      </c>
      <c r="C79" s="65" t="str">
        <f>Componentes!C76</f>
        <v>Acompanhamento do PROCOMITÊS pelo Conselho Estadual de Recursos Hídricos</v>
      </c>
      <c r="D79" s="65" t="str">
        <f>Componentes!D76</f>
        <v>Acompanhar o processo de implementaçao do Programa em cada comitê, mediante a constituiçao de Grupo de Trabalho, Câmara Técnica Temporária ou outra instancia específica no âmbito do Conselho Estadual de Recursos Hídricos.</v>
      </c>
      <c r="E79" s="63" t="str">
        <f>Componentes!F76</f>
        <v>CERH</v>
      </c>
      <c r="F79" s="64" t="str">
        <f>IF(Componentes!G76&lt;&gt;"",Componentes!G76,"")</f>
        <v/>
      </c>
      <c r="G79" s="64" t="str">
        <f>IF(Componentes!H76&lt;&gt;"",Componentes!H76,"")</f>
        <v>O</v>
      </c>
      <c r="H79" s="64" t="str">
        <f>IF(Componentes!I76&lt;&gt;"",Componentes!I76,"")</f>
        <v>O</v>
      </c>
      <c r="I79" s="64" t="str">
        <f>IF(Componentes!J76&lt;&gt;"",Componentes!J76,"")</f>
        <v>O</v>
      </c>
      <c r="J79" s="64" t="str">
        <f>IF(AND($E$8&gt;2,Componentes!K76&lt;&gt;""),Componentes!K76,"")</f>
        <v>O</v>
      </c>
      <c r="K79" s="19"/>
      <c r="L79" s="34" t="str">
        <f>IF(Componentes!L76="","",IF($E$8&gt;=VALUE(RIGHT(Componentes!L76,1)),"X",""))</f>
        <v/>
      </c>
      <c r="M79" s="34" t="str">
        <f>IF(Componentes!M76="","",IF($E$8&gt;=VALUE(RIGHT(Componentes!M76,1)),"X",""))</f>
        <v>X</v>
      </c>
      <c r="N79" s="34" t="str">
        <f>IF(Componentes!N76="","",IF($E$8&gt;=VALUE(RIGHT(Componentes!N76,1)),"X",""))</f>
        <v>X</v>
      </c>
      <c r="O79" s="34" t="str">
        <f>IF(Componentes!O76="","",IF($E$8&gt;=VALUE(RIGHT(Componentes!O76,1)),"X",""))</f>
        <v>X</v>
      </c>
      <c r="P79" s="34" t="str">
        <f>IF(Componentes!P76="","",IF($E$8&gt;=VALUE(RIGHT(Componentes!P76,1)),"X",""))</f>
        <v>X</v>
      </c>
      <c r="Q79" s="34" t="str">
        <f>IF(Componentes!Q76="","",IF($E$8&gt;=VALUE(RIGHT(Componentes!Q76,1)),"X",""))</f>
        <v>X</v>
      </c>
      <c r="R79" s="19"/>
      <c r="S79" s="384" t="s">
        <v>379</v>
      </c>
      <c r="T79" s="34"/>
      <c r="U79" s="34"/>
      <c r="V79" s="34"/>
      <c r="W79" s="34"/>
      <c r="X79" s="34"/>
      <c r="Z79" s="123" t="str">
        <f>Componentes!R76</f>
        <v>obrigatória / aferida em todos os ciclos</v>
      </c>
      <c r="AL79" s="137" t="str">
        <f t="shared" si="10"/>
        <v/>
      </c>
      <c r="AM79" s="167" t="str">
        <f t="shared" si="10"/>
        <v>ok</v>
      </c>
      <c r="AN79" s="167" t="str">
        <f t="shared" si="10"/>
        <v>ok</v>
      </c>
      <c r="AO79" s="167" t="str">
        <f t="shared" si="10"/>
        <v>ok</v>
      </c>
      <c r="AP79" s="168" t="str">
        <f t="shared" si="10"/>
        <v>ok</v>
      </c>
    </row>
    <row r="80" spans="1:42" s="2" customFormat="1" ht="50.1" customHeight="1" thickBot="1" x14ac:dyDescent="0.3">
      <c r="A80" s="28">
        <v>33</v>
      </c>
      <c r="B80" s="62" t="str">
        <f>Componentes!B77</f>
        <v>VI.5</v>
      </c>
      <c r="C80" s="65" t="str">
        <f>Componentes!C77</f>
        <v>Certificação das Metas pelo Conselho Estadual de Recursos Hídricos</v>
      </c>
      <c r="D80" s="65" t="str">
        <f>Componentes!D77</f>
        <v>Metas do comitê aferidas e certificadas pelo Conselho Estadual de Recursos Hídricos</v>
      </c>
      <c r="E80" s="63" t="str">
        <f>Componentes!F77</f>
        <v>CERH</v>
      </c>
      <c r="F80" s="64" t="str">
        <f>IF(Componentes!G77&lt;&gt;"",Componentes!G77,"")</f>
        <v/>
      </c>
      <c r="G80" s="64" t="str">
        <f>IF(Componentes!H77&lt;&gt;"",Componentes!H77,"")</f>
        <v>O</v>
      </c>
      <c r="H80" s="64" t="str">
        <f>IF(Componentes!I77&lt;&gt;"",Componentes!I77,"")</f>
        <v>O</v>
      </c>
      <c r="I80" s="64" t="str">
        <f>IF(Componentes!J77&lt;&gt;"",Componentes!J77,"")</f>
        <v>O</v>
      </c>
      <c r="J80" s="64" t="str">
        <f>IF(AND($E$8&gt;2,Componentes!K77&lt;&gt;""),Componentes!K77,"")</f>
        <v>O</v>
      </c>
      <c r="K80" s="19"/>
      <c r="L80" s="34" t="str">
        <f>IF(Componentes!L77="","",IF($E$8&gt;=VALUE(RIGHT(Componentes!L77,1)),"X",""))</f>
        <v/>
      </c>
      <c r="M80" s="34" t="str">
        <f>IF(Componentes!M77="","",IF($E$8&gt;=VALUE(RIGHT(Componentes!M77,1)),"X",""))</f>
        <v>X</v>
      </c>
      <c r="N80" s="34" t="str">
        <f>IF(Componentes!N77="","",IF($E$8&gt;=VALUE(RIGHT(Componentes!N77,1)),"X",""))</f>
        <v>X</v>
      </c>
      <c r="O80" s="34" t="str">
        <f>IF(Componentes!O77="","",IF($E$8&gt;=VALUE(RIGHT(Componentes!O77,1)),"X",""))</f>
        <v>X</v>
      </c>
      <c r="P80" s="34" t="str">
        <f>IF(Componentes!P77="","",IF($E$8&gt;=VALUE(RIGHT(Componentes!P77,1)),"X",""))</f>
        <v>X</v>
      </c>
      <c r="Q80" s="34" t="str">
        <f>IF(Componentes!Q77="","",IF($E$8&gt;=VALUE(RIGHT(Componentes!Q77,1)),"X",""))</f>
        <v>X</v>
      </c>
      <c r="R80" s="19"/>
      <c r="S80" s="384" t="s">
        <v>379</v>
      </c>
      <c r="T80" s="34"/>
      <c r="U80" s="34"/>
      <c r="V80" s="34"/>
      <c r="W80" s="34"/>
      <c r="X80" s="34"/>
      <c r="Z80" s="107" t="str">
        <f>Componentes!R77</f>
        <v>obrigatória / aferida em todos os ciclos</v>
      </c>
      <c r="AL80" s="138" t="str">
        <f t="shared" si="10"/>
        <v/>
      </c>
      <c r="AM80" s="133" t="str">
        <f t="shared" si="10"/>
        <v>ok</v>
      </c>
      <c r="AN80" s="133" t="str">
        <f t="shared" si="10"/>
        <v>ok</v>
      </c>
      <c r="AO80" s="133" t="str">
        <f t="shared" si="10"/>
        <v>ok</v>
      </c>
      <c r="AP80" s="134" t="str">
        <f t="shared" si="10"/>
        <v>ok</v>
      </c>
    </row>
    <row r="81" spans="1:42" s="25" customFormat="1" ht="9.9499999999999993" customHeight="1" x14ac:dyDescent="0.25">
      <c r="L81" s="36"/>
      <c r="M81" s="36"/>
      <c r="N81" s="36"/>
      <c r="O81" s="36"/>
      <c r="P81" s="36"/>
      <c r="Q81" s="36"/>
      <c r="S81" s="33"/>
      <c r="T81" s="33"/>
      <c r="U81" s="33"/>
      <c r="V81" s="33"/>
      <c r="W81" s="33"/>
      <c r="X81" s="33"/>
      <c r="Z81" s="76"/>
      <c r="AL81" s="13"/>
      <c r="AM81" s="29"/>
      <c r="AN81" s="29"/>
      <c r="AO81" s="29"/>
      <c r="AP81" s="29"/>
    </row>
    <row r="82" spans="1:42" ht="50.25" customHeight="1" x14ac:dyDescent="0.25">
      <c r="A82" s="25"/>
      <c r="B82" s="25"/>
      <c r="C82" s="25"/>
      <c r="D82" s="25"/>
      <c r="E82" s="119"/>
      <c r="F82" s="660" t="s">
        <v>294</v>
      </c>
      <c r="G82" s="661"/>
      <c r="H82" s="661"/>
      <c r="I82" s="661"/>
      <c r="J82" s="662"/>
      <c r="K82" s="33"/>
      <c r="L82" s="660" t="s">
        <v>293</v>
      </c>
      <c r="M82" s="661"/>
      <c r="N82" s="661"/>
      <c r="O82" s="661"/>
      <c r="P82" s="661"/>
      <c r="Q82" s="662"/>
      <c r="R82" s="387"/>
      <c r="S82" s="417" t="s">
        <v>159</v>
      </c>
      <c r="T82" s="660" t="s">
        <v>292</v>
      </c>
      <c r="U82" s="661"/>
      <c r="V82" s="661"/>
      <c r="W82" s="661"/>
      <c r="X82" s="662"/>
      <c r="AL82" s="139">
        <f>SUM(AL14:AL68)</f>
        <v>0</v>
      </c>
      <c r="AM82" s="139">
        <f>SUM(AM14:AM68)</f>
        <v>0</v>
      </c>
      <c r="AN82" s="139">
        <f>SUM(AN14:AN68)</f>
        <v>0</v>
      </c>
      <c r="AO82" s="139">
        <f>SUM(AO14:AO68)</f>
        <v>0</v>
      </c>
      <c r="AP82" s="139">
        <f>SUM(AP14:AP68)</f>
        <v>0</v>
      </c>
    </row>
    <row r="83" spans="1:42" s="18" customFormat="1" ht="22.5" customHeight="1" x14ac:dyDescent="0.25">
      <c r="A83" s="27"/>
      <c r="B83" s="11"/>
      <c r="C83" s="27"/>
      <c r="D83" s="27"/>
      <c r="E83" s="120"/>
      <c r="F83" s="115">
        <f>COUNTIF(F13:F80,"O")</f>
        <v>3</v>
      </c>
      <c r="G83" s="115">
        <f>COUNTIF(G13:G80,"O")</f>
        <v>13</v>
      </c>
      <c r="H83" s="115">
        <f>COUNTIF(H13:H80,"O")</f>
        <v>24</v>
      </c>
      <c r="I83" s="115">
        <f>COUNTIF(I13:I80,"O")</f>
        <v>26</v>
      </c>
      <c r="J83" s="115">
        <f>COUNTIF(J13:J80,"O")</f>
        <v>28</v>
      </c>
      <c r="K83" s="27"/>
      <c r="L83" s="388">
        <f t="shared" ref="L83:Q83" si="11">COUNTIF(L13:L80,"X")</f>
        <v>5</v>
      </c>
      <c r="M83" s="388">
        <f t="shared" si="11"/>
        <v>23</v>
      </c>
      <c r="N83" s="388">
        <f t="shared" si="11"/>
        <v>28</v>
      </c>
      <c r="O83" s="388">
        <f t="shared" si="11"/>
        <v>28</v>
      </c>
      <c r="P83" s="388">
        <f t="shared" si="11"/>
        <v>30</v>
      </c>
      <c r="Q83" s="388">
        <f t="shared" si="11"/>
        <v>30</v>
      </c>
      <c r="R83" s="389"/>
      <c r="S83" s="388">
        <f t="shared" ref="S83:X83" si="12">COUNTIF(S13:S80,"S")</f>
        <v>21</v>
      </c>
      <c r="T83" s="388">
        <f t="shared" si="12"/>
        <v>0</v>
      </c>
      <c r="U83" s="388">
        <f t="shared" si="12"/>
        <v>0</v>
      </c>
      <c r="V83" s="388">
        <f t="shared" si="12"/>
        <v>0</v>
      </c>
      <c r="W83" s="388">
        <f t="shared" si="12"/>
        <v>0</v>
      </c>
      <c r="X83" s="388">
        <f t="shared" si="12"/>
        <v>0</v>
      </c>
      <c r="Z83" s="76"/>
      <c r="AL83" s="13"/>
      <c r="AM83" s="29"/>
      <c r="AN83" s="29"/>
      <c r="AO83" s="29"/>
      <c r="AP83" s="29"/>
    </row>
    <row r="84" spans="1:42" s="15" customFormat="1" ht="20.100000000000001" customHeight="1" x14ac:dyDescent="0.25">
      <c r="A84" s="32"/>
      <c r="B84" s="391"/>
      <c r="C84" s="32"/>
      <c r="D84" s="32"/>
      <c r="E84" s="392"/>
      <c r="F84" s="393"/>
      <c r="G84" s="393"/>
      <c r="H84" s="393"/>
      <c r="I84" s="393"/>
      <c r="J84" s="393"/>
      <c r="K84" s="32"/>
      <c r="L84" s="118"/>
      <c r="M84" s="118"/>
      <c r="N84" s="118"/>
      <c r="O84" s="118"/>
      <c r="P84" s="118"/>
      <c r="Q84" s="118"/>
      <c r="R84" s="32"/>
      <c r="S84" s="3"/>
      <c r="T84" s="3"/>
      <c r="U84" s="3"/>
      <c r="V84" s="3"/>
      <c r="W84" s="3"/>
      <c r="X84" s="3"/>
      <c r="Z84" s="77"/>
      <c r="AL84" s="16"/>
      <c r="AM84" s="68"/>
      <c r="AN84" s="68"/>
      <c r="AO84" s="68"/>
      <c r="AP84" s="68"/>
    </row>
    <row r="85" spans="1:42" s="15" customFormat="1" ht="20.100000000000001" customHeight="1" x14ac:dyDescent="0.25">
      <c r="A85" s="32"/>
      <c r="B85" s="391"/>
      <c r="C85" s="32"/>
      <c r="D85" s="32"/>
      <c r="E85" s="392"/>
      <c r="F85" s="393"/>
      <c r="G85" s="393"/>
      <c r="H85" s="393"/>
      <c r="I85" s="393"/>
      <c r="J85" s="393"/>
      <c r="K85" s="32"/>
      <c r="L85" s="118"/>
      <c r="M85" s="118"/>
      <c r="N85" s="118"/>
      <c r="O85" s="118"/>
      <c r="P85" s="118"/>
      <c r="Q85" s="118"/>
      <c r="R85" s="32"/>
      <c r="S85" s="3"/>
      <c r="T85" s="3"/>
      <c r="U85" s="3"/>
      <c r="V85" s="3"/>
      <c r="W85" s="3"/>
      <c r="X85" s="3"/>
      <c r="Z85" s="77"/>
      <c r="AL85" s="16"/>
      <c r="AM85" s="68"/>
      <c r="AN85" s="68"/>
      <c r="AO85" s="68"/>
      <c r="AP85" s="68"/>
    </row>
    <row r="86" spans="1:42" s="68" customFormat="1" x14ac:dyDescent="0.25">
      <c r="L86" s="16"/>
      <c r="M86" s="16"/>
      <c r="N86" s="16"/>
      <c r="O86" s="16"/>
      <c r="P86" s="16"/>
      <c r="Q86" s="118"/>
      <c r="R86" s="72"/>
      <c r="S86" s="72"/>
      <c r="Y86" s="116"/>
      <c r="Z86" s="77"/>
      <c r="AL86" s="16"/>
    </row>
    <row r="87" spans="1:42" s="68" customFormat="1" ht="15.75" thickBot="1" x14ac:dyDescent="0.3">
      <c r="L87" s="16"/>
      <c r="M87" s="16"/>
      <c r="N87" s="16"/>
      <c r="O87" s="16"/>
      <c r="P87" s="16"/>
      <c r="Q87" s="118"/>
      <c r="R87" s="72"/>
      <c r="S87" s="72"/>
      <c r="Z87" s="77"/>
      <c r="AL87" s="13"/>
      <c r="AM87" s="29"/>
      <c r="AN87" s="29"/>
      <c r="AO87" s="29"/>
      <c r="AP87" s="29"/>
    </row>
    <row r="88" spans="1:42" s="15" customFormat="1" ht="20.100000000000001" customHeight="1" thickTop="1" x14ac:dyDescent="0.25">
      <c r="B88" s="395"/>
      <c r="C88" s="441"/>
      <c r="D88" s="443" t="s">
        <v>307</v>
      </c>
      <c r="E88" s="397"/>
      <c r="F88" s="397"/>
      <c r="G88" s="397"/>
      <c r="H88" s="397"/>
      <c r="I88" s="397"/>
      <c r="J88" s="397"/>
      <c r="K88" s="397"/>
      <c r="L88" s="398"/>
      <c r="M88" s="398"/>
      <c r="N88" s="398"/>
      <c r="O88" s="399"/>
      <c r="P88" s="16"/>
      <c r="Q88" s="118"/>
      <c r="R88" s="32"/>
      <c r="S88" s="32"/>
      <c r="Z88" s="77"/>
      <c r="AL88" s="13"/>
      <c r="AM88" s="18"/>
      <c r="AN88" s="18"/>
      <c r="AO88" s="18"/>
      <c r="AP88" s="18"/>
    </row>
    <row r="89" spans="1:42" s="15" customFormat="1" ht="20.100000000000001" customHeight="1" x14ac:dyDescent="0.25">
      <c r="B89" s="400"/>
      <c r="C89" s="410" t="str">
        <f>IF('Instrucoes Preenchimento'!B3&lt;&gt;"",'Instrucoes Preenchimento'!B3,"")</f>
        <v>B2</v>
      </c>
      <c r="D89" s="444" t="str">
        <f>IF('Instrucoes Preenchimento'!C3&lt;&gt;"",'Instrucoes Preenchimento'!C3,"")</f>
        <v>MARCAR "X", SE BACIA COMPARTILHADA</v>
      </c>
      <c r="E89" s="402"/>
      <c r="F89" s="402"/>
      <c r="G89" s="402"/>
      <c r="H89" s="402"/>
      <c r="I89" s="402"/>
      <c r="J89" s="402"/>
      <c r="K89" s="402"/>
      <c r="L89" s="403"/>
      <c r="M89" s="403"/>
      <c r="N89" s="403"/>
      <c r="O89" s="404"/>
      <c r="P89" s="16"/>
      <c r="Q89" s="118"/>
      <c r="R89" s="32"/>
      <c r="S89" s="32"/>
      <c r="Z89" s="77"/>
      <c r="AL89" s="13"/>
      <c r="AM89" s="18"/>
      <c r="AN89" s="18"/>
      <c r="AO89" s="18"/>
      <c r="AP89" s="18"/>
    </row>
    <row r="90" spans="1:42" s="15" customFormat="1" ht="20.100000000000001" customHeight="1" x14ac:dyDescent="0.25">
      <c r="B90" s="400"/>
      <c r="C90" s="410" t="str">
        <f>IF('Instrucoes Preenchimento'!B4&lt;&gt;"",'Instrucoes Preenchimento'!B4,"")</f>
        <v>B3</v>
      </c>
      <c r="D90" s="444" t="str">
        <f>IF('Instrucoes Preenchimento'!C4&lt;&gt;"",'Instrucoes Preenchimento'!C4,"")</f>
        <v>"0" para negociação; "1 a 5", para os ciclos de certificação (manter "0" neste etapa)</v>
      </c>
      <c r="E90" s="402"/>
      <c r="F90" s="402"/>
      <c r="G90" s="402"/>
      <c r="H90" s="402"/>
      <c r="I90" s="402"/>
      <c r="J90" s="402"/>
      <c r="K90" s="402"/>
      <c r="L90" s="403"/>
      <c r="M90" s="403"/>
      <c r="N90" s="403"/>
      <c r="O90" s="404"/>
      <c r="P90" s="16"/>
      <c r="Q90" s="118"/>
      <c r="R90" s="32"/>
      <c r="S90" s="32"/>
      <c r="Z90" s="77"/>
      <c r="AL90" s="13"/>
      <c r="AM90" s="18"/>
      <c r="AN90" s="18"/>
      <c r="AO90" s="18"/>
      <c r="AP90" s="18"/>
    </row>
    <row r="91" spans="1:42" s="15" customFormat="1" ht="20.100000000000001" customHeight="1" x14ac:dyDescent="0.25">
      <c r="B91" s="400"/>
      <c r="C91" s="410" t="str">
        <f>IF('Instrucoes Preenchimento'!B5&lt;&gt;"",'Instrucoes Preenchimento'!B5,"")</f>
        <v>B9</v>
      </c>
      <c r="D91" s="444" t="str">
        <f>IF('Instrucoes Preenchimento'!C5&lt;&gt;"",'Instrucoes Preenchimento'!C5,"")</f>
        <v>(já preenchido) nn: PREENCHER COM ID DO COMITE (se estado não adota qualquer codificação, usar numeração sequencial)</v>
      </c>
      <c r="E91" s="402"/>
      <c r="F91" s="402"/>
      <c r="G91" s="402"/>
      <c r="H91" s="402"/>
      <c r="I91" s="402"/>
      <c r="J91" s="402"/>
      <c r="K91" s="402"/>
      <c r="L91" s="403"/>
      <c r="M91" s="403"/>
      <c r="N91" s="403"/>
      <c r="O91" s="404"/>
      <c r="P91" s="16"/>
      <c r="Q91" s="118"/>
      <c r="R91" s="32"/>
      <c r="S91" s="32"/>
      <c r="Z91" s="77"/>
      <c r="AL91" s="13"/>
      <c r="AM91" s="18"/>
      <c r="AN91" s="18"/>
      <c r="AO91" s="18"/>
      <c r="AP91" s="18"/>
    </row>
    <row r="92" spans="1:42" s="15" customFormat="1" ht="20.100000000000001" customHeight="1" x14ac:dyDescent="0.25">
      <c r="B92" s="400"/>
      <c r="C92" s="410" t="str">
        <f>IF('Instrucoes Preenchimento'!B6&lt;&gt;"",'Instrucoes Preenchimento'!B6,"")</f>
        <v>C9</v>
      </c>
      <c r="D92" s="444" t="str">
        <f>IF('Instrucoes Preenchimento'!C6&lt;&gt;"",'Instrucoes Preenchimento'!C6,"")</f>
        <v>(já preenchido) UF: PREENCHER COM SIGLA ESTADO</v>
      </c>
      <c r="E92" s="402"/>
      <c r="F92" s="402"/>
      <c r="G92" s="402"/>
      <c r="H92" s="402"/>
      <c r="I92" s="402"/>
      <c r="J92" s="402"/>
      <c r="K92" s="402"/>
      <c r="L92" s="403"/>
      <c r="M92" s="403"/>
      <c r="N92" s="403"/>
      <c r="O92" s="404"/>
      <c r="P92" s="16"/>
      <c r="Q92" s="118"/>
      <c r="R92" s="32"/>
      <c r="S92" s="394"/>
      <c r="T92" s="81"/>
      <c r="U92" s="81"/>
      <c r="V92" s="81"/>
      <c r="W92" s="81"/>
      <c r="Z92" s="77"/>
      <c r="AL92" s="13"/>
      <c r="AM92" s="18"/>
      <c r="AN92" s="18"/>
      <c r="AO92" s="18"/>
      <c r="AP92" s="18"/>
    </row>
    <row r="93" spans="1:42" s="15" customFormat="1" ht="20.100000000000001" customHeight="1" x14ac:dyDescent="0.25">
      <c r="B93" s="400"/>
      <c r="C93" s="410" t="str">
        <f>IF('Instrucoes Preenchimento'!B7&lt;&gt;"",'Instrucoes Preenchimento'!B7,"")</f>
        <v>ins</v>
      </c>
      <c r="D93" s="444" t="str">
        <f>IF('Instrucoes Preenchimento'!C7&lt;&gt;"",'Instrucoes Preenchimento'!C7,"")</f>
        <v>(já preenchido) PREENCHER COM NOME DO COMITE</v>
      </c>
      <c r="E93" s="402"/>
      <c r="F93" s="402"/>
      <c r="G93" s="402"/>
      <c r="H93" s="402"/>
      <c r="I93" s="402"/>
      <c r="J93" s="402"/>
      <c r="K93" s="402"/>
      <c r="L93" s="403"/>
      <c r="M93" s="403"/>
      <c r="N93" s="403"/>
      <c r="O93" s="404"/>
      <c r="P93" s="16"/>
      <c r="Q93" s="118"/>
      <c r="R93" s="32"/>
      <c r="S93" s="394"/>
      <c r="T93" s="81"/>
      <c r="U93" s="81"/>
      <c r="V93" s="81"/>
      <c r="W93" s="81"/>
      <c r="Z93" s="77"/>
      <c r="AL93" s="13"/>
      <c r="AM93" s="18"/>
      <c r="AN93" s="18"/>
      <c r="AO93" s="18"/>
      <c r="AP93" s="18"/>
    </row>
    <row r="94" spans="1:42" s="15" customFormat="1" ht="20.100000000000001" customHeight="1" x14ac:dyDescent="0.25">
      <c r="B94" s="400"/>
      <c r="C94" s="410" t="str">
        <f>IF('Instrucoes Preenchimento'!B8&lt;&gt;"",'Instrucoes Preenchimento'!B8,"")</f>
        <v>E9</v>
      </c>
      <c r="D94" s="444" t="str">
        <f>IF('Instrucoes Preenchimento'!C8&lt;&gt;"",'Instrucoes Preenchimento'!C8,"")</f>
        <v>PREENCHER COM NIVEL CARACTERISTICO INICIAL DO CBH (1, 2, 3, 4 OU 5) CONFORME ABA  "Níveis"</v>
      </c>
      <c r="E94" s="402"/>
      <c r="F94" s="402"/>
      <c r="G94" s="402"/>
      <c r="H94" s="402"/>
      <c r="I94" s="402"/>
      <c r="J94" s="402"/>
      <c r="K94" s="402"/>
      <c r="L94" s="403"/>
      <c r="M94" s="403"/>
      <c r="N94" s="403"/>
      <c r="O94" s="404"/>
      <c r="P94" s="16"/>
      <c r="Q94" s="118"/>
      <c r="R94" s="32"/>
      <c r="S94" s="32"/>
      <c r="Z94" s="77"/>
      <c r="AL94" s="13"/>
      <c r="AM94" s="18"/>
      <c r="AN94" s="18"/>
      <c r="AO94" s="18"/>
      <c r="AP94" s="18"/>
    </row>
    <row r="95" spans="1:42" s="15" customFormat="1" ht="20.100000000000001" customHeight="1" x14ac:dyDescent="0.25">
      <c r="B95" s="400"/>
      <c r="C95" s="410" t="str">
        <f>IF('Instrucoes Preenchimento'!B9&lt;&gt;"",'Instrucoes Preenchimento'!B9,"")</f>
        <v>COLUNA S</v>
      </c>
      <c r="D95" s="444" t="str">
        <f>IF('Instrucoes Preenchimento'!C9&lt;&gt;"",'Instrucoes Preenchimento'!C9,"")</f>
        <v>PREENCHER COM "S", CASO O CBH ATENDA AO INDICADOR DA LINHA CORRESPONDENTE, NA CONDIÇAO INICIAL</v>
      </c>
      <c r="E95" s="402"/>
      <c r="F95" s="402"/>
      <c r="G95" s="402"/>
      <c r="H95" s="402"/>
      <c r="I95" s="402"/>
      <c r="J95" s="402"/>
      <c r="K95" s="402"/>
      <c r="L95" s="403"/>
      <c r="M95" s="403"/>
      <c r="N95" s="403"/>
      <c r="O95" s="404"/>
      <c r="P95" s="16"/>
      <c r="Q95" s="118"/>
      <c r="R95" s="32"/>
      <c r="S95" s="32"/>
      <c r="Z95" s="77"/>
      <c r="AL95" s="13"/>
      <c r="AM95" s="18"/>
      <c r="AN95" s="18"/>
      <c r="AO95" s="18"/>
      <c r="AP95" s="18"/>
    </row>
    <row r="96" spans="1:42" s="15" customFormat="1" ht="20.100000000000001" customHeight="1" x14ac:dyDescent="0.25">
      <c r="B96" s="400"/>
      <c r="C96" s="410" t="str">
        <f>IF('Instrucoes Preenchimento'!B10&lt;&gt;"",'Instrucoes Preenchimento'!B10,"")</f>
        <v>E (30a32, 40a42, 60a89)</v>
      </c>
      <c r="D96" s="444" t="str">
        <f>IF('Instrucoes Preenchimento'!C10&lt;&gt;"",'Instrucoes Preenchimento'!C10,"")</f>
        <v>INDICAR RESPONSAVEL PRIMARIO, PARA O INDICADOR CORRESPONDENTE</v>
      </c>
      <c r="E96" s="402"/>
      <c r="F96" s="402"/>
      <c r="G96" s="402"/>
      <c r="H96" s="402"/>
      <c r="I96" s="402"/>
      <c r="J96" s="402"/>
      <c r="K96" s="402"/>
      <c r="L96" s="403"/>
      <c r="M96" s="403"/>
      <c r="N96" s="403"/>
      <c r="O96" s="404"/>
      <c r="P96" s="16"/>
      <c r="Q96" s="118"/>
      <c r="R96" s="32"/>
      <c r="S96" s="32"/>
      <c r="Z96" s="77"/>
      <c r="AL96" s="13"/>
      <c r="AM96" s="18"/>
      <c r="AN96" s="18"/>
      <c r="AO96" s="18"/>
      <c r="AP96" s="18"/>
    </row>
    <row r="97" spans="2:42" s="15" customFormat="1" ht="20.100000000000001" customHeight="1" x14ac:dyDescent="0.25">
      <c r="B97" s="400"/>
      <c r="C97" s="410" t="str">
        <f>IF('Instrucoes Preenchimento'!B11&lt;&gt;"",'Instrucoes Preenchimento'!B11,"")</f>
        <v>AREA AZUL</v>
      </c>
      <c r="D97" s="444" t="str">
        <f>IF('Instrucoes Preenchimento'!C11&lt;&gt;"",'Instrucoes Preenchimento'!C11,"")</f>
        <v xml:space="preserve">ASSINALAR, CONFORME O INDICADOR CONSIDERADO, AS CELULAS DA "AREA AZUL" DO COMPONENTE V </v>
      </c>
      <c r="E97" s="402"/>
      <c r="F97" s="402"/>
      <c r="G97" s="402"/>
      <c r="H97" s="402"/>
      <c r="I97" s="402"/>
      <c r="J97" s="402"/>
      <c r="K97" s="402"/>
      <c r="L97" s="403"/>
      <c r="M97" s="403"/>
      <c r="N97" s="403"/>
      <c r="O97" s="404"/>
      <c r="P97" s="16"/>
      <c r="Q97" s="118"/>
      <c r="R97" s="32"/>
      <c r="S97" s="32"/>
      <c r="Z97" s="77"/>
      <c r="AL97" s="13"/>
      <c r="AM97" s="18"/>
      <c r="AN97" s="18"/>
      <c r="AO97" s="18"/>
      <c r="AP97" s="18"/>
    </row>
    <row r="98" spans="2:42" s="15" customFormat="1" ht="20.100000000000001" customHeight="1" x14ac:dyDescent="0.25">
      <c r="B98" s="411"/>
      <c r="C98" s="410" t="str">
        <f>IF('Instrucoes Preenchimento'!B12&lt;&gt;"",'Instrucoes Preenchimento'!B12,"")</f>
        <v>-</v>
      </c>
      <c r="D98" s="444" t="str">
        <f>IF('Instrucoes Preenchimento'!C12&lt;&gt;"",'Instrucoes Preenchimento'!C12,"")</f>
        <v>(assinalar o ano escolhido e os demais à direita, sempre observando as orientações da Coluna Z)</v>
      </c>
      <c r="E98" s="412"/>
      <c r="F98" s="412"/>
      <c r="G98" s="412"/>
      <c r="H98" s="412"/>
      <c r="I98" s="412"/>
      <c r="J98" s="412"/>
      <c r="K98" s="412"/>
      <c r="L98" s="413"/>
      <c r="M98" s="413"/>
      <c r="N98" s="413"/>
      <c r="O98" s="414"/>
      <c r="P98" s="16"/>
      <c r="Q98" s="118"/>
      <c r="R98" s="32"/>
      <c r="S98" s="32"/>
      <c r="Z98" s="77"/>
      <c r="AL98" s="13"/>
      <c r="AM98" s="18"/>
      <c r="AN98" s="18"/>
      <c r="AO98" s="18"/>
      <c r="AP98" s="18"/>
    </row>
    <row r="99" spans="2:42" s="15" customFormat="1" ht="20.100000000000001" customHeight="1" x14ac:dyDescent="0.25">
      <c r="B99" s="411"/>
      <c r="C99" s="410" t="str">
        <f>IF('Instrucoes Preenchimento'!B13&lt;&gt;"",'Instrucoes Preenchimento'!B13,"")</f>
        <v>E12, E28, E38, E48, E58, E75</v>
      </c>
      <c r="D99" s="444" t="str">
        <f>IF('Instrucoes Preenchimento'!C13&lt;&gt;"",'Instrucoes Preenchimento'!C13,"")</f>
        <v>ESCOLHER OS PESOS DOS COMPONENTES, OBSERVANDO AS FAIXAS PERMITIDAS (PREENCHIDO PREVIAMENTE COM OS VALORES RECOMENDADOS)</v>
      </c>
      <c r="E99" s="412"/>
      <c r="F99" s="412"/>
      <c r="G99" s="412"/>
      <c r="H99" s="412"/>
      <c r="I99" s="412"/>
      <c r="J99" s="412"/>
      <c r="K99" s="412"/>
      <c r="L99" s="413"/>
      <c r="M99" s="413"/>
      <c r="N99" s="413"/>
      <c r="O99" s="414"/>
      <c r="P99" s="16"/>
      <c r="Q99" s="118"/>
      <c r="R99" s="32"/>
      <c r="S99" s="32"/>
      <c r="Z99" s="77"/>
      <c r="AL99" s="13"/>
      <c r="AM99" s="18"/>
      <c r="AN99" s="18"/>
      <c r="AO99" s="18"/>
      <c r="AP99" s="18"/>
    </row>
    <row r="100" spans="2:42" s="15" customFormat="1" ht="20.100000000000001" customHeight="1" x14ac:dyDescent="0.25">
      <c r="B100" s="411"/>
      <c r="C100" s="410" t="str">
        <f>IF('Instrucoes Preenchimento'!B14&lt;&gt;"",'Instrucoes Preenchimento'!B14,"")</f>
        <v>Colunas Certificação Anual</v>
      </c>
      <c r="D100" s="444" t="str">
        <f>IF('Instrucoes Preenchimento'!C14&lt;&gt;"",'Instrucoes Preenchimento'!C14,"")</f>
        <v>Quando for avaliar, marcar "S", para meta contratada e alcançada, ou "N" para meta contratada e não alcançada</v>
      </c>
      <c r="E100" s="412"/>
      <c r="F100" s="412"/>
      <c r="G100" s="412"/>
      <c r="H100" s="412"/>
      <c r="I100" s="412"/>
      <c r="J100" s="412"/>
      <c r="K100" s="412"/>
      <c r="L100" s="413"/>
      <c r="M100" s="413"/>
      <c r="N100" s="413"/>
      <c r="O100" s="414"/>
      <c r="P100" s="16"/>
      <c r="Q100" s="118"/>
      <c r="R100" s="32"/>
      <c r="S100" s="32"/>
      <c r="Z100" s="77"/>
      <c r="AL100" s="13"/>
      <c r="AM100" s="18"/>
      <c r="AN100" s="18"/>
      <c r="AO100" s="18"/>
      <c r="AP100" s="18"/>
    </row>
    <row r="101" spans="2:42" s="15" customFormat="1" ht="20.100000000000001" customHeight="1" x14ac:dyDescent="0.25">
      <c r="B101" s="411"/>
      <c r="C101" s="410" t="str">
        <f>IF('Instrucoes Preenchimento'!B15&lt;&gt;"",'Instrucoes Preenchimento'!B15,"")</f>
        <v/>
      </c>
      <c r="D101" s="444" t="str">
        <f>IF('Instrucoes Preenchimento'!C15&lt;&gt;"",'Instrucoes Preenchimento'!C15,"")</f>
        <v/>
      </c>
      <c r="E101" s="412"/>
      <c r="F101" s="412"/>
      <c r="G101" s="412"/>
      <c r="H101" s="412"/>
      <c r="I101" s="412"/>
      <c r="J101" s="412"/>
      <c r="K101" s="412"/>
      <c r="L101" s="413"/>
      <c r="M101" s="413"/>
      <c r="N101" s="413"/>
      <c r="O101" s="414"/>
      <c r="P101" s="16"/>
      <c r="Q101" s="118"/>
      <c r="R101" s="32"/>
      <c r="S101" s="32"/>
      <c r="Z101" s="77"/>
      <c r="AL101" s="13"/>
      <c r="AM101" s="18"/>
      <c r="AN101" s="18"/>
      <c r="AO101" s="18"/>
      <c r="AP101" s="18"/>
    </row>
    <row r="102" spans="2:42" s="15" customFormat="1" ht="20.100000000000001" customHeight="1" thickBot="1" x14ac:dyDescent="0.3">
      <c r="B102" s="405"/>
      <c r="C102" s="440" t="str">
        <f>IF('Instrucoes Preenchimento'!B16&lt;&gt;"",'Instrucoes Preenchimento'!B16,"")</f>
        <v/>
      </c>
      <c r="D102" s="445" t="str">
        <f>IF('Instrucoes Preenchimento'!C16&lt;&gt;"",'Instrucoes Preenchimento'!C16,"")</f>
        <v/>
      </c>
      <c r="E102" s="407"/>
      <c r="F102" s="407"/>
      <c r="G102" s="407"/>
      <c r="H102" s="407"/>
      <c r="I102" s="407"/>
      <c r="J102" s="407"/>
      <c r="K102" s="407"/>
      <c r="L102" s="408"/>
      <c r="M102" s="408"/>
      <c r="N102" s="408"/>
      <c r="O102" s="409"/>
      <c r="P102" s="16"/>
      <c r="Q102" s="118"/>
      <c r="R102" s="32"/>
      <c r="S102" s="32"/>
      <c r="Z102" s="77"/>
      <c r="AL102" s="13"/>
      <c r="AM102" s="18"/>
      <c r="AN102" s="18"/>
      <c r="AO102" s="18"/>
      <c r="AP102" s="18"/>
    </row>
    <row r="103" spans="2:42" s="68" customFormat="1" ht="16.5" thickTop="1" x14ac:dyDescent="0.25">
      <c r="C103" s="381"/>
      <c r="D103" s="382"/>
      <c r="L103" s="16"/>
      <c r="M103" s="16"/>
      <c r="N103" s="16"/>
      <c r="O103" s="16"/>
      <c r="P103" s="16"/>
      <c r="Q103" s="118"/>
      <c r="R103" s="72"/>
      <c r="S103" s="122"/>
      <c r="T103" s="121"/>
      <c r="U103" s="121"/>
      <c r="V103" s="121"/>
      <c r="W103" s="121"/>
      <c r="Z103" s="77"/>
      <c r="AL103" s="13"/>
      <c r="AM103" s="29"/>
      <c r="AN103" s="29"/>
      <c r="AO103" s="29"/>
      <c r="AP103" s="29"/>
    </row>
    <row r="104" spans="2:42" s="68" customFormat="1" ht="15.75" x14ac:dyDescent="0.25">
      <c r="C104" s="381"/>
      <c r="D104" s="382"/>
      <c r="L104" s="16"/>
      <c r="M104" s="16"/>
      <c r="N104" s="16"/>
      <c r="O104" s="16"/>
      <c r="P104" s="16"/>
      <c r="Q104" s="118"/>
      <c r="R104" s="72"/>
      <c r="S104" s="72"/>
      <c r="Z104" s="77"/>
      <c r="AL104" s="13"/>
      <c r="AM104" s="29"/>
      <c r="AN104" s="29"/>
      <c r="AO104" s="29"/>
      <c r="AP104" s="29"/>
    </row>
    <row r="105" spans="2:42" s="68" customFormat="1" ht="15.75" x14ac:dyDescent="0.25">
      <c r="C105" s="381"/>
      <c r="D105" s="382"/>
      <c r="L105" s="16"/>
      <c r="M105" s="16"/>
      <c r="N105" s="16"/>
      <c r="O105" s="16"/>
      <c r="P105" s="16"/>
      <c r="Q105" s="118"/>
      <c r="R105" s="72"/>
      <c r="S105" s="72"/>
      <c r="Z105" s="77"/>
      <c r="AL105" s="13"/>
      <c r="AM105" s="29"/>
      <c r="AN105" s="29"/>
      <c r="AO105" s="29"/>
      <c r="AP105" s="29"/>
    </row>
    <row r="106" spans="2:42" s="68" customFormat="1" ht="15.75" x14ac:dyDescent="0.25">
      <c r="C106" s="381"/>
      <c r="D106" s="382"/>
      <c r="L106" s="16"/>
      <c r="M106" s="16"/>
      <c r="N106" s="16"/>
      <c r="O106" s="16"/>
      <c r="P106" s="16"/>
      <c r="Q106" s="16"/>
      <c r="Z106" s="77"/>
      <c r="AL106" s="13"/>
      <c r="AM106" s="29"/>
      <c r="AN106" s="29"/>
      <c r="AO106" s="29"/>
      <c r="AP106" s="29"/>
    </row>
    <row r="107" spans="2:42" s="68" customFormat="1" ht="15.75" x14ac:dyDescent="0.25">
      <c r="C107" s="381"/>
      <c r="D107" s="382"/>
      <c r="L107" s="16"/>
      <c r="M107" s="16"/>
      <c r="N107" s="16"/>
      <c r="O107" s="16"/>
      <c r="P107" s="16"/>
      <c r="Q107" s="16"/>
      <c r="Z107" s="77"/>
      <c r="AL107" s="13"/>
      <c r="AM107" s="29"/>
      <c r="AN107" s="29"/>
      <c r="AO107" s="29"/>
      <c r="AP107" s="29"/>
    </row>
    <row r="108" spans="2:42" s="68" customFormat="1" ht="15.75" x14ac:dyDescent="0.25">
      <c r="C108" s="381"/>
      <c r="D108" s="382"/>
      <c r="L108" s="16"/>
      <c r="M108" s="16"/>
      <c r="N108" s="16"/>
      <c r="O108" s="16"/>
      <c r="P108" s="16"/>
      <c r="Q108" s="16"/>
      <c r="S108" s="121"/>
      <c r="T108" s="121"/>
      <c r="U108" s="121"/>
      <c r="V108" s="121"/>
      <c r="W108" s="121"/>
      <c r="Z108" s="77"/>
      <c r="AL108" s="13"/>
      <c r="AM108" s="29"/>
      <c r="AN108" s="29"/>
      <c r="AO108" s="29"/>
      <c r="AP108" s="29"/>
    </row>
    <row r="109" spans="2:42" s="68" customFormat="1" ht="15.75" x14ac:dyDescent="0.25">
      <c r="C109" s="381"/>
      <c r="D109" s="382"/>
      <c r="L109" s="16"/>
      <c r="M109" s="16"/>
      <c r="N109" s="16"/>
      <c r="O109" s="16"/>
      <c r="P109" s="16"/>
      <c r="Q109" s="16"/>
      <c r="Z109" s="77"/>
      <c r="AL109" s="13"/>
      <c r="AM109" s="29"/>
      <c r="AN109" s="29"/>
      <c r="AO109" s="29"/>
      <c r="AP109" s="29"/>
    </row>
    <row r="110" spans="2:42" s="68" customFormat="1" x14ac:dyDescent="0.25">
      <c r="L110" s="16"/>
      <c r="M110" s="16"/>
      <c r="N110" s="16"/>
      <c r="O110" s="16"/>
      <c r="P110" s="16"/>
      <c r="Q110" s="16"/>
      <c r="Z110" s="77"/>
      <c r="AL110" s="13"/>
      <c r="AM110" s="29"/>
      <c r="AN110" s="29"/>
      <c r="AO110" s="29"/>
      <c r="AP110" s="29"/>
    </row>
    <row r="111" spans="2:42" s="68" customFormat="1" x14ac:dyDescent="0.25">
      <c r="L111" s="16"/>
      <c r="M111" s="16"/>
      <c r="N111" s="16"/>
      <c r="O111" s="16"/>
      <c r="P111" s="16"/>
      <c r="Q111" s="16"/>
      <c r="Z111" s="77"/>
      <c r="AL111" s="13"/>
      <c r="AM111" s="29"/>
      <c r="AN111" s="29"/>
      <c r="AO111" s="29"/>
      <c r="AP111" s="29"/>
    </row>
    <row r="112" spans="2:42" s="68" customFormat="1" x14ac:dyDescent="0.25">
      <c r="L112" s="16"/>
      <c r="M112" s="16"/>
      <c r="N112" s="16"/>
      <c r="O112" s="16"/>
      <c r="P112" s="16"/>
      <c r="Q112" s="16"/>
      <c r="Z112" s="77"/>
      <c r="AL112" s="13"/>
      <c r="AM112" s="29"/>
      <c r="AN112" s="29"/>
      <c r="AO112" s="29"/>
      <c r="AP112" s="29"/>
    </row>
    <row r="113" spans="12:42" s="68" customFormat="1" x14ac:dyDescent="0.25">
      <c r="L113" s="16"/>
      <c r="M113" s="16"/>
      <c r="N113" s="16"/>
      <c r="O113" s="16"/>
      <c r="P113" s="16"/>
      <c r="Q113" s="16"/>
      <c r="Z113" s="77"/>
      <c r="AL113" s="13"/>
      <c r="AM113" s="29"/>
      <c r="AN113" s="29"/>
      <c r="AO113" s="29"/>
      <c r="AP113" s="29"/>
    </row>
    <row r="114" spans="12:42" s="68" customFormat="1" x14ac:dyDescent="0.25">
      <c r="L114" s="16"/>
      <c r="M114" s="16"/>
      <c r="N114" s="16"/>
      <c r="O114" s="16"/>
      <c r="P114" s="16"/>
      <c r="Q114" s="16"/>
      <c r="Z114" s="77"/>
      <c r="AL114" s="13"/>
      <c r="AM114" s="29"/>
      <c r="AN114" s="29"/>
      <c r="AO114" s="29"/>
      <c r="AP114" s="29"/>
    </row>
    <row r="115" spans="12:42" s="68" customFormat="1" x14ac:dyDescent="0.25">
      <c r="L115" s="16"/>
      <c r="M115" s="16"/>
      <c r="N115" s="16"/>
      <c r="O115" s="16"/>
      <c r="P115" s="16"/>
      <c r="Q115" s="16"/>
      <c r="Z115" s="77"/>
      <c r="AL115" s="13"/>
      <c r="AM115" s="29"/>
      <c r="AN115" s="29"/>
      <c r="AO115" s="29"/>
      <c r="AP115" s="29"/>
    </row>
    <row r="116" spans="12:42" s="68" customFormat="1" x14ac:dyDescent="0.25">
      <c r="L116" s="16"/>
      <c r="M116" s="16"/>
      <c r="N116" s="16"/>
      <c r="O116" s="16"/>
      <c r="P116" s="16"/>
      <c r="Q116" s="16"/>
      <c r="Z116" s="77"/>
      <c r="AL116" s="13"/>
      <c r="AM116" s="29"/>
      <c r="AN116" s="29"/>
      <c r="AO116" s="29"/>
      <c r="AP116" s="29"/>
    </row>
    <row r="117" spans="12:42" s="68" customFormat="1" x14ac:dyDescent="0.25">
      <c r="L117" s="16"/>
      <c r="M117" s="16"/>
      <c r="N117" s="16"/>
      <c r="O117" s="16"/>
      <c r="P117" s="16"/>
      <c r="Q117" s="16"/>
      <c r="Z117" s="77"/>
      <c r="AL117" s="13"/>
      <c r="AM117" s="29"/>
      <c r="AN117" s="29"/>
      <c r="AO117" s="29"/>
      <c r="AP117" s="29"/>
    </row>
    <row r="118" spans="12:42" s="68" customFormat="1" x14ac:dyDescent="0.25">
      <c r="L118" s="16"/>
      <c r="M118" s="16"/>
      <c r="N118" s="16"/>
      <c r="O118" s="16"/>
      <c r="P118" s="16"/>
      <c r="Q118" s="16"/>
      <c r="Z118" s="77"/>
      <c r="AL118" s="13"/>
      <c r="AM118" s="29"/>
      <c r="AN118" s="29"/>
      <c r="AO118" s="29"/>
      <c r="AP118" s="29"/>
    </row>
    <row r="119" spans="12:42" s="68" customFormat="1" x14ac:dyDescent="0.25">
      <c r="L119" s="16"/>
      <c r="M119" s="16"/>
      <c r="N119" s="16"/>
      <c r="O119" s="16"/>
      <c r="P119" s="16"/>
      <c r="Q119" s="16"/>
      <c r="Z119" s="77"/>
      <c r="AL119" s="13"/>
      <c r="AM119" s="29"/>
      <c r="AN119" s="29"/>
      <c r="AO119" s="29"/>
      <c r="AP119" s="29"/>
    </row>
    <row r="120" spans="12:42" s="68" customFormat="1" x14ac:dyDescent="0.25">
      <c r="L120" s="16"/>
      <c r="M120" s="16"/>
      <c r="N120" s="16"/>
      <c r="O120" s="16"/>
      <c r="P120" s="16"/>
      <c r="Q120" s="16"/>
      <c r="Z120" s="77"/>
      <c r="AL120" s="13"/>
      <c r="AM120" s="29"/>
      <c r="AN120" s="29"/>
      <c r="AO120" s="29"/>
      <c r="AP120" s="29"/>
    </row>
    <row r="121" spans="12:42" s="68" customFormat="1" x14ac:dyDescent="0.25">
      <c r="L121" s="16"/>
      <c r="M121" s="16"/>
      <c r="N121" s="16"/>
      <c r="O121" s="16"/>
      <c r="P121" s="16"/>
      <c r="Q121" s="16"/>
      <c r="Z121" s="77"/>
      <c r="AL121" s="13"/>
      <c r="AM121" s="29"/>
      <c r="AN121" s="29"/>
      <c r="AO121" s="29"/>
      <c r="AP121" s="29"/>
    </row>
    <row r="122" spans="12:42" s="68" customFormat="1" x14ac:dyDescent="0.25">
      <c r="L122" s="16"/>
      <c r="M122" s="16"/>
      <c r="N122" s="16"/>
      <c r="O122" s="16"/>
      <c r="P122" s="16"/>
      <c r="Q122" s="16"/>
      <c r="Z122" s="77"/>
      <c r="AL122" s="13"/>
      <c r="AM122" s="29"/>
      <c r="AN122" s="29"/>
      <c r="AO122" s="29"/>
      <c r="AP122" s="29"/>
    </row>
    <row r="123" spans="12:42" s="68" customFormat="1" x14ac:dyDescent="0.25">
      <c r="L123" s="16"/>
      <c r="M123" s="16"/>
      <c r="N123" s="16"/>
      <c r="O123" s="16"/>
      <c r="P123" s="16"/>
      <c r="Q123" s="16"/>
      <c r="Z123" s="77"/>
      <c r="AL123" s="13"/>
      <c r="AM123" s="29"/>
      <c r="AN123" s="29"/>
      <c r="AO123" s="29"/>
      <c r="AP123" s="29"/>
    </row>
    <row r="124" spans="12:42" s="68" customFormat="1" x14ac:dyDescent="0.25">
      <c r="L124" s="16"/>
      <c r="M124" s="16"/>
      <c r="N124" s="16"/>
      <c r="O124" s="16"/>
      <c r="P124" s="16"/>
      <c r="Q124" s="16"/>
      <c r="Z124" s="77"/>
      <c r="AL124" s="13"/>
      <c r="AM124" s="29"/>
      <c r="AN124" s="29"/>
      <c r="AO124" s="29"/>
      <c r="AP124" s="29"/>
    </row>
    <row r="125" spans="12:42" s="68" customFormat="1" x14ac:dyDescent="0.25">
      <c r="L125" s="16"/>
      <c r="M125" s="16"/>
      <c r="N125" s="16"/>
      <c r="O125" s="16"/>
      <c r="P125" s="16"/>
      <c r="Q125" s="16"/>
      <c r="Z125" s="77"/>
      <c r="AL125" s="13"/>
      <c r="AM125" s="29"/>
      <c r="AN125" s="29"/>
      <c r="AO125" s="29"/>
      <c r="AP125" s="29"/>
    </row>
    <row r="126" spans="12:42" s="68" customFormat="1" x14ac:dyDescent="0.25">
      <c r="L126" s="16"/>
      <c r="M126" s="16"/>
      <c r="N126" s="16"/>
      <c r="O126" s="16"/>
      <c r="P126" s="16"/>
      <c r="Q126" s="16"/>
      <c r="Z126" s="77"/>
      <c r="AL126" s="13"/>
      <c r="AM126" s="29"/>
      <c r="AN126" s="29"/>
      <c r="AO126" s="29"/>
      <c r="AP126" s="29"/>
    </row>
    <row r="127" spans="12:42" s="68" customFormat="1" x14ac:dyDescent="0.25">
      <c r="L127" s="16"/>
      <c r="M127" s="16"/>
      <c r="N127" s="16"/>
      <c r="O127" s="16"/>
      <c r="P127" s="16"/>
      <c r="Q127" s="16"/>
      <c r="Z127" s="77"/>
      <c r="AL127" s="13"/>
      <c r="AM127" s="29"/>
      <c r="AN127" s="29"/>
      <c r="AO127" s="29"/>
      <c r="AP127" s="29"/>
    </row>
    <row r="128" spans="12:42" s="68" customFormat="1" x14ac:dyDescent="0.25">
      <c r="L128" s="16"/>
      <c r="M128" s="16"/>
      <c r="N128" s="16"/>
      <c r="O128" s="16"/>
      <c r="P128" s="16"/>
      <c r="Q128" s="16"/>
      <c r="Z128" s="77"/>
      <c r="AL128" s="13"/>
      <c r="AM128" s="29"/>
      <c r="AN128" s="29"/>
      <c r="AO128" s="29"/>
      <c r="AP128" s="29"/>
    </row>
    <row r="129" spans="12:42" s="68" customFormat="1" x14ac:dyDescent="0.25">
      <c r="L129" s="16"/>
      <c r="M129" s="16"/>
      <c r="N129" s="16"/>
      <c r="O129" s="16"/>
      <c r="P129" s="16"/>
      <c r="Q129" s="16"/>
      <c r="Z129" s="77"/>
      <c r="AL129" s="13"/>
      <c r="AM129" s="29"/>
      <c r="AN129" s="29"/>
      <c r="AO129" s="29"/>
      <c r="AP129" s="29"/>
    </row>
    <row r="130" spans="12:42" s="68" customFormat="1" x14ac:dyDescent="0.25">
      <c r="L130" s="16"/>
      <c r="M130" s="16"/>
      <c r="N130" s="16"/>
      <c r="O130" s="16"/>
      <c r="P130" s="16"/>
      <c r="Q130" s="16"/>
      <c r="Z130" s="77"/>
      <c r="AL130" s="13"/>
      <c r="AM130" s="29"/>
      <c r="AN130" s="29"/>
      <c r="AO130" s="29"/>
      <c r="AP130" s="29"/>
    </row>
    <row r="131" spans="12:42" s="68" customFormat="1" x14ac:dyDescent="0.25">
      <c r="L131" s="16"/>
      <c r="M131" s="16"/>
      <c r="N131" s="16"/>
      <c r="O131" s="16"/>
      <c r="P131" s="16"/>
      <c r="Q131" s="16"/>
      <c r="Z131" s="77"/>
      <c r="AL131" s="13"/>
      <c r="AM131" s="29"/>
      <c r="AN131" s="29"/>
      <c r="AO131" s="29"/>
      <c r="AP131" s="29"/>
    </row>
    <row r="132" spans="12:42" s="68" customFormat="1" x14ac:dyDescent="0.25">
      <c r="L132" s="16"/>
      <c r="M132" s="16"/>
      <c r="N132" s="16"/>
      <c r="O132" s="16"/>
      <c r="P132" s="16"/>
      <c r="Q132" s="16"/>
      <c r="Z132" s="77"/>
      <c r="AL132" s="13"/>
      <c r="AM132" s="29"/>
      <c r="AN132" s="29"/>
      <c r="AO132" s="29"/>
      <c r="AP132" s="29"/>
    </row>
  </sheetData>
  <mergeCells count="49">
    <mergeCell ref="E7:S7"/>
    <mergeCell ref="T7:X7"/>
    <mergeCell ref="F8:S8"/>
    <mergeCell ref="B11:D11"/>
    <mergeCell ref="F11:J11"/>
    <mergeCell ref="L11:Q11"/>
    <mergeCell ref="S11:S12"/>
    <mergeCell ref="T11:X11"/>
    <mergeCell ref="Z11:Z12"/>
    <mergeCell ref="AL11:AP11"/>
    <mergeCell ref="B12:C12"/>
    <mergeCell ref="B27:D27"/>
    <mergeCell ref="F27:J27"/>
    <mergeCell ref="L27:Q27"/>
    <mergeCell ref="S27:S28"/>
    <mergeCell ref="T27:X27"/>
    <mergeCell ref="Z27:Z28"/>
    <mergeCell ref="B28:C28"/>
    <mergeCell ref="Z47:Z48"/>
    <mergeCell ref="B48:C48"/>
    <mergeCell ref="B37:D37"/>
    <mergeCell ref="F37:J37"/>
    <mergeCell ref="L37:Q37"/>
    <mergeCell ref="S37:S38"/>
    <mergeCell ref="T37:X37"/>
    <mergeCell ref="Z37:Z38"/>
    <mergeCell ref="B38:C38"/>
    <mergeCell ref="B47:D47"/>
    <mergeCell ref="F47:J47"/>
    <mergeCell ref="L47:Q47"/>
    <mergeCell ref="S47:S48"/>
    <mergeCell ref="T47:X47"/>
    <mergeCell ref="Z74:Z75"/>
    <mergeCell ref="B75:C75"/>
    <mergeCell ref="B57:D57"/>
    <mergeCell ref="F57:J57"/>
    <mergeCell ref="L57:Q57"/>
    <mergeCell ref="S57:S58"/>
    <mergeCell ref="T57:X57"/>
    <mergeCell ref="Z57:Z58"/>
    <mergeCell ref="B58:C58"/>
    <mergeCell ref="F82:J82"/>
    <mergeCell ref="L82:Q82"/>
    <mergeCell ref="T82:X82"/>
    <mergeCell ref="B74:D74"/>
    <mergeCell ref="F74:J74"/>
    <mergeCell ref="L74:Q74"/>
    <mergeCell ref="S74:S75"/>
    <mergeCell ref="T74:X74"/>
  </mergeCells>
  <conditionalFormatting sqref="F13:J21 F76:J80">
    <cfRule type="cellIs" dxfId="336" priority="185" operator="equal">
      <formula>"S"</formula>
    </cfRule>
  </conditionalFormatting>
  <conditionalFormatting sqref="L50 L76:L80 L14:L21 L62 L64">
    <cfRule type="expression" dxfId="335" priority="184">
      <formula>$B$3=0</formula>
    </cfRule>
  </conditionalFormatting>
  <conditionalFormatting sqref="M50 M76:M80 M14:M21">
    <cfRule type="expression" dxfId="334" priority="183">
      <formula>$B$3=1</formula>
    </cfRule>
  </conditionalFormatting>
  <conditionalFormatting sqref="Q50 Q76:Q80 Q14:Q21">
    <cfRule type="expression" dxfId="333" priority="182">
      <formula>$B$3=5</formula>
    </cfRule>
  </conditionalFormatting>
  <conditionalFormatting sqref="L30">
    <cfRule type="expression" dxfId="332" priority="181">
      <formula>$B$3=0</formula>
    </cfRule>
  </conditionalFormatting>
  <conditionalFormatting sqref="M30">
    <cfRule type="expression" dxfId="331" priority="180">
      <formula>$B$3=1</formula>
    </cfRule>
  </conditionalFormatting>
  <conditionalFormatting sqref="N14:N21 N50 N76:N80">
    <cfRule type="expression" dxfId="330" priority="179">
      <formula>$B$3=2</formula>
    </cfRule>
  </conditionalFormatting>
  <conditionalFormatting sqref="N30">
    <cfRule type="expression" dxfId="329" priority="178">
      <formula>$B$3=2</formula>
    </cfRule>
  </conditionalFormatting>
  <conditionalFormatting sqref="O30 O14:O21 O50 O76:O80">
    <cfRule type="expression" dxfId="328" priority="177">
      <formula>$B$3=3</formula>
    </cfRule>
  </conditionalFormatting>
  <conditionalFormatting sqref="P30 P14:P21 P50 P76:P80">
    <cfRule type="expression" dxfId="327" priority="176">
      <formula>$B$3=4</formula>
    </cfRule>
  </conditionalFormatting>
  <conditionalFormatting sqref="Q30">
    <cfRule type="expression" dxfId="326" priority="175">
      <formula>$B$3=5</formula>
    </cfRule>
  </conditionalFormatting>
  <conditionalFormatting sqref="L83">
    <cfRule type="cellIs" dxfId="325" priority="174" operator="equal">
      <formula>"S"</formula>
    </cfRule>
  </conditionalFormatting>
  <conditionalFormatting sqref="L83">
    <cfRule type="containsBlanks" dxfId="324" priority="172">
      <formula>LEN(TRIM(L83))=0</formula>
    </cfRule>
    <cfRule type="expression" dxfId="323" priority="173">
      <formula>$B$3=0</formula>
    </cfRule>
  </conditionalFormatting>
  <conditionalFormatting sqref="M83">
    <cfRule type="containsBlanks" dxfId="322" priority="170">
      <formula>LEN(TRIM(M83))=0</formula>
    </cfRule>
    <cfRule type="expression" dxfId="321" priority="171">
      <formula>$B$3=1</formula>
    </cfRule>
  </conditionalFormatting>
  <conditionalFormatting sqref="N83">
    <cfRule type="containsBlanks" dxfId="320" priority="168">
      <formula>LEN(TRIM(N83))=0</formula>
    </cfRule>
    <cfRule type="expression" dxfId="319" priority="169">
      <formula>$B$3=2</formula>
    </cfRule>
  </conditionalFormatting>
  <conditionalFormatting sqref="O83">
    <cfRule type="containsBlanks" dxfId="318" priority="166">
      <formula>LEN(TRIM(O83))=0</formula>
    </cfRule>
    <cfRule type="expression" dxfId="317" priority="167">
      <formula>$B$3=3</formula>
    </cfRule>
  </conditionalFormatting>
  <conditionalFormatting sqref="P83">
    <cfRule type="containsBlanks" dxfId="316" priority="164">
      <formula>LEN(TRIM(P83))=0</formula>
    </cfRule>
    <cfRule type="expression" dxfId="315" priority="165">
      <formula>$B$3=4</formula>
    </cfRule>
  </conditionalFormatting>
  <conditionalFormatting sqref="Q83">
    <cfRule type="containsBlanks" dxfId="314" priority="162">
      <formula>LEN(TRIM(Q83))=0</formula>
    </cfRule>
    <cfRule type="expression" dxfId="313" priority="163">
      <formula>$B$3=5</formula>
    </cfRule>
  </conditionalFormatting>
  <conditionalFormatting sqref="L59:L60">
    <cfRule type="expression" dxfId="312" priority="161">
      <formula>$B$3=0</formula>
    </cfRule>
  </conditionalFormatting>
  <conditionalFormatting sqref="M59">
    <cfRule type="expression" dxfId="311" priority="160">
      <formula>$B$3=1</formula>
    </cfRule>
  </conditionalFormatting>
  <conditionalFormatting sqref="Q59">
    <cfRule type="expression" dxfId="310" priority="159">
      <formula>$B$3=5</formula>
    </cfRule>
  </conditionalFormatting>
  <conditionalFormatting sqref="L68">
    <cfRule type="expression" dxfId="309" priority="158">
      <formula>$B$3=0</formula>
    </cfRule>
  </conditionalFormatting>
  <conditionalFormatting sqref="N59">
    <cfRule type="expression" dxfId="308" priority="157">
      <formula>$B$3=2</formula>
    </cfRule>
  </conditionalFormatting>
  <conditionalFormatting sqref="O59">
    <cfRule type="expression" dxfId="307" priority="156">
      <formula>$B$3=3</formula>
    </cfRule>
  </conditionalFormatting>
  <conditionalFormatting sqref="P59">
    <cfRule type="expression" dxfId="306" priority="155">
      <formula>$B$3=4</formula>
    </cfRule>
  </conditionalFormatting>
  <conditionalFormatting sqref="L67">
    <cfRule type="expression" dxfId="305" priority="154">
      <formula>$B$3=0</formula>
    </cfRule>
  </conditionalFormatting>
  <conditionalFormatting sqref="L65">
    <cfRule type="expression" dxfId="304" priority="153">
      <formula>$B$3=0</formula>
    </cfRule>
  </conditionalFormatting>
  <conditionalFormatting sqref="L66">
    <cfRule type="expression" dxfId="303" priority="152">
      <formula>$B$3=0</formula>
    </cfRule>
  </conditionalFormatting>
  <conditionalFormatting sqref="L61">
    <cfRule type="expression" dxfId="302" priority="151">
      <formula>$B$3=0</formula>
    </cfRule>
  </conditionalFormatting>
  <conditionalFormatting sqref="L63">
    <cfRule type="expression" dxfId="301" priority="150">
      <formula>$B$3=0</formula>
    </cfRule>
  </conditionalFormatting>
  <conditionalFormatting sqref="L31">
    <cfRule type="expression" dxfId="300" priority="148">
      <formula>$B$3=0</formula>
    </cfRule>
  </conditionalFormatting>
  <conditionalFormatting sqref="M31">
    <cfRule type="expression" dxfId="299" priority="147">
      <formula>$B$3=1</formula>
    </cfRule>
  </conditionalFormatting>
  <conditionalFormatting sqref="N31">
    <cfRule type="expression" dxfId="298" priority="146">
      <formula>$B$3=2</formula>
    </cfRule>
  </conditionalFormatting>
  <conditionalFormatting sqref="O31">
    <cfRule type="expression" dxfId="297" priority="145">
      <formula>$B$3=3</formula>
    </cfRule>
  </conditionalFormatting>
  <conditionalFormatting sqref="P31">
    <cfRule type="expression" dxfId="296" priority="144">
      <formula>$B$3=4</formula>
    </cfRule>
  </conditionalFormatting>
  <conditionalFormatting sqref="Q31">
    <cfRule type="expression" dxfId="295" priority="143">
      <formula>$B$3=5</formula>
    </cfRule>
  </conditionalFormatting>
  <conditionalFormatting sqref="L51">
    <cfRule type="expression" dxfId="294" priority="141">
      <formula>$B$3=0</formula>
    </cfRule>
  </conditionalFormatting>
  <conditionalFormatting sqref="M51">
    <cfRule type="expression" dxfId="293" priority="140">
      <formula>$B$3=1</formula>
    </cfRule>
  </conditionalFormatting>
  <conditionalFormatting sqref="N51">
    <cfRule type="expression" dxfId="292" priority="139">
      <formula>$B$3=2</formula>
    </cfRule>
  </conditionalFormatting>
  <conditionalFormatting sqref="O51">
    <cfRule type="expression" dxfId="291" priority="138">
      <formula>$B$3=3</formula>
    </cfRule>
  </conditionalFormatting>
  <conditionalFormatting sqref="P51">
    <cfRule type="expression" dxfId="290" priority="137">
      <formula>$B$3=4</formula>
    </cfRule>
  </conditionalFormatting>
  <conditionalFormatting sqref="Q51">
    <cfRule type="expression" dxfId="289" priority="136">
      <formula>$B$3=5</formula>
    </cfRule>
  </conditionalFormatting>
  <conditionalFormatting sqref="L49">
    <cfRule type="expression" dxfId="288" priority="135">
      <formula>$B$3=0</formula>
    </cfRule>
  </conditionalFormatting>
  <conditionalFormatting sqref="M49">
    <cfRule type="expression" dxfId="287" priority="134">
      <formula>$B$3=1</formula>
    </cfRule>
  </conditionalFormatting>
  <conditionalFormatting sqref="Q49">
    <cfRule type="expression" dxfId="286" priority="133">
      <formula>$B$3=5</formula>
    </cfRule>
  </conditionalFormatting>
  <conditionalFormatting sqref="N49">
    <cfRule type="expression" dxfId="285" priority="132">
      <formula>$B$3=2</formula>
    </cfRule>
  </conditionalFormatting>
  <conditionalFormatting sqref="O49">
    <cfRule type="expression" dxfId="284" priority="131">
      <formula>$B$3=3</formula>
    </cfRule>
  </conditionalFormatting>
  <conditionalFormatting sqref="P49">
    <cfRule type="expression" dxfId="283" priority="130">
      <formula>$B$3=4</formula>
    </cfRule>
  </conditionalFormatting>
  <conditionalFormatting sqref="L40">
    <cfRule type="expression" dxfId="282" priority="128">
      <formula>$B$3=0</formula>
    </cfRule>
  </conditionalFormatting>
  <conditionalFormatting sqref="M40">
    <cfRule type="expression" dxfId="281" priority="127">
      <formula>$B$3=1</formula>
    </cfRule>
  </conditionalFormatting>
  <conditionalFormatting sqref="N40">
    <cfRule type="expression" dxfId="280" priority="126">
      <formula>$B$3=2</formula>
    </cfRule>
  </conditionalFormatting>
  <conditionalFormatting sqref="O40">
    <cfRule type="expression" dxfId="279" priority="125">
      <formula>$B$3=3</formula>
    </cfRule>
  </conditionalFormatting>
  <conditionalFormatting sqref="P40">
    <cfRule type="expression" dxfId="278" priority="124">
      <formula>$B$3=4</formula>
    </cfRule>
  </conditionalFormatting>
  <conditionalFormatting sqref="Q40">
    <cfRule type="expression" dxfId="277" priority="123">
      <formula>$B$3=5</formula>
    </cfRule>
  </conditionalFormatting>
  <conditionalFormatting sqref="L41">
    <cfRule type="expression" dxfId="276" priority="121">
      <formula>$B$3=0</formula>
    </cfRule>
  </conditionalFormatting>
  <conditionalFormatting sqref="M41">
    <cfRule type="expression" dxfId="275" priority="120">
      <formula>$B$3=1</formula>
    </cfRule>
  </conditionalFormatting>
  <conditionalFormatting sqref="N41">
    <cfRule type="expression" dxfId="274" priority="119">
      <formula>$B$3=2</formula>
    </cfRule>
  </conditionalFormatting>
  <conditionalFormatting sqref="O41">
    <cfRule type="expression" dxfId="273" priority="118">
      <formula>$B$3=3</formula>
    </cfRule>
  </conditionalFormatting>
  <conditionalFormatting sqref="P41">
    <cfRule type="expression" dxfId="272" priority="117">
      <formula>$B$3=4</formula>
    </cfRule>
  </conditionalFormatting>
  <conditionalFormatting sqref="Q41">
    <cfRule type="expression" dxfId="271" priority="116">
      <formula>$B$3=5</formula>
    </cfRule>
  </conditionalFormatting>
  <conditionalFormatting sqref="L39">
    <cfRule type="expression" dxfId="270" priority="114">
      <formula>$B$3=0</formula>
    </cfRule>
  </conditionalFormatting>
  <conditionalFormatting sqref="M39">
    <cfRule type="expression" dxfId="269" priority="113">
      <formula>$B$3=1</formula>
    </cfRule>
  </conditionalFormatting>
  <conditionalFormatting sqref="N39">
    <cfRule type="expression" dxfId="268" priority="112">
      <formula>$B$3=2</formula>
    </cfRule>
  </conditionalFormatting>
  <conditionalFormatting sqref="O39">
    <cfRule type="expression" dxfId="267" priority="111">
      <formula>$B$3=3</formula>
    </cfRule>
  </conditionalFormatting>
  <conditionalFormatting sqref="P39">
    <cfRule type="expression" dxfId="266" priority="110">
      <formula>$B$3=4</formula>
    </cfRule>
  </conditionalFormatting>
  <conditionalFormatting sqref="Q39">
    <cfRule type="expression" dxfId="265" priority="109">
      <formula>$B$3=5</formula>
    </cfRule>
  </conditionalFormatting>
  <conditionalFormatting sqref="L29">
    <cfRule type="expression" dxfId="264" priority="107">
      <formula>$B$3=0</formula>
    </cfRule>
  </conditionalFormatting>
  <conditionalFormatting sqref="M29">
    <cfRule type="expression" dxfId="263" priority="106">
      <formula>$B$3=1</formula>
    </cfRule>
  </conditionalFormatting>
  <conditionalFormatting sqref="N29">
    <cfRule type="expression" dxfId="262" priority="105">
      <formula>$B$3=2</formula>
    </cfRule>
  </conditionalFormatting>
  <conditionalFormatting sqref="O29">
    <cfRule type="expression" dxfId="261" priority="104">
      <formula>$B$3=3</formula>
    </cfRule>
  </conditionalFormatting>
  <conditionalFormatting sqref="P29">
    <cfRule type="expression" dxfId="260" priority="103">
      <formula>$B$3=4</formula>
    </cfRule>
  </conditionalFormatting>
  <conditionalFormatting sqref="Q29">
    <cfRule type="expression" dxfId="259" priority="102">
      <formula>$B$3=5</formula>
    </cfRule>
  </conditionalFormatting>
  <conditionalFormatting sqref="F29:J31">
    <cfRule type="cellIs" dxfId="258" priority="101" operator="equal">
      <formula>"S"</formula>
    </cfRule>
  </conditionalFormatting>
  <conditionalFormatting sqref="F39:J41">
    <cfRule type="cellIs" dxfId="257" priority="100" operator="equal">
      <formula>"S"</formula>
    </cfRule>
  </conditionalFormatting>
  <conditionalFormatting sqref="F49:J51">
    <cfRule type="cellIs" dxfId="256" priority="99" operator="equal">
      <formula>"S"</formula>
    </cfRule>
  </conditionalFormatting>
  <conditionalFormatting sqref="F59:J68">
    <cfRule type="cellIs" dxfId="255" priority="98" operator="equal">
      <formula>"S"</formula>
    </cfRule>
  </conditionalFormatting>
  <conditionalFormatting sqref="AL15:AP19 AL76:AP80">
    <cfRule type="cellIs" dxfId="254" priority="97" operator="equal">
      <formula>1</formula>
    </cfRule>
  </conditionalFormatting>
  <conditionalFormatting sqref="AL12:AP12">
    <cfRule type="cellIs" dxfId="253" priority="96" operator="equal">
      <formula>1</formula>
    </cfRule>
  </conditionalFormatting>
  <conditionalFormatting sqref="AL21:AP21">
    <cfRule type="cellIs" dxfId="252" priority="95" operator="equal">
      <formula>1</formula>
    </cfRule>
  </conditionalFormatting>
  <conditionalFormatting sqref="AL20:AP20">
    <cfRule type="cellIs" dxfId="251" priority="94" operator="equal">
      <formula>1</formula>
    </cfRule>
  </conditionalFormatting>
  <conditionalFormatting sqref="AL14:AP14">
    <cfRule type="cellIs" dxfId="250" priority="93" operator="equal">
      <formula>1</formula>
    </cfRule>
  </conditionalFormatting>
  <conditionalFormatting sqref="AL13:AP13">
    <cfRule type="cellIs" dxfId="249" priority="92" operator="equal">
      <formula>1</formula>
    </cfRule>
  </conditionalFormatting>
  <conditionalFormatting sqref="AL13 AL76:AL80">
    <cfRule type="expression" dxfId="248" priority="91">
      <formula>H13=S</formula>
    </cfRule>
  </conditionalFormatting>
  <conditionalFormatting sqref="AL13:AP23 AL76:AP80">
    <cfRule type="containsText" dxfId="247" priority="90" operator="containsText" text="ok">
      <formula>NOT(ISERROR(SEARCH("ok",AL13)))</formula>
    </cfRule>
  </conditionalFormatting>
  <conditionalFormatting sqref="AL12:AP12">
    <cfRule type="expression" dxfId="246" priority="89">
      <formula>$B$3=1</formula>
    </cfRule>
  </conditionalFormatting>
  <conditionalFormatting sqref="AM12">
    <cfRule type="expression" dxfId="245" priority="88">
      <formula>$B$3=2</formula>
    </cfRule>
  </conditionalFormatting>
  <conditionalFormatting sqref="AN12">
    <cfRule type="expression" dxfId="244" priority="87">
      <formula>$B$3=3</formula>
    </cfRule>
  </conditionalFormatting>
  <conditionalFormatting sqref="AO12">
    <cfRule type="expression" dxfId="243" priority="86">
      <formula>$B$3=4</formula>
    </cfRule>
  </conditionalFormatting>
  <conditionalFormatting sqref="AP12">
    <cfRule type="expression" dxfId="242" priority="85">
      <formula>$B$3=5</formula>
    </cfRule>
  </conditionalFormatting>
  <conditionalFormatting sqref="AL29:AP31">
    <cfRule type="cellIs" dxfId="241" priority="84" operator="equal">
      <formula>1</formula>
    </cfRule>
  </conditionalFormatting>
  <conditionalFormatting sqref="AL39:AP41">
    <cfRule type="containsText" dxfId="240" priority="79" operator="containsText" text="ok">
      <formula>NOT(ISERROR(SEARCH("ok",AL39)))</formula>
    </cfRule>
  </conditionalFormatting>
  <conditionalFormatting sqref="AL49:AP51">
    <cfRule type="cellIs" dxfId="239" priority="78" operator="equal">
      <formula>1</formula>
    </cfRule>
  </conditionalFormatting>
  <conditionalFormatting sqref="AL59:AP68">
    <cfRule type="containsText" dxfId="238" priority="73" operator="containsText" text="ok">
      <formula>NOT(ISERROR(SEARCH("ok",AL59)))</formula>
    </cfRule>
  </conditionalFormatting>
  <conditionalFormatting sqref="AL29:AL31">
    <cfRule type="expression" dxfId="237" priority="83">
      <formula>H29=S</formula>
    </cfRule>
  </conditionalFormatting>
  <conditionalFormatting sqref="AL29:AP31">
    <cfRule type="containsText" dxfId="236" priority="82" operator="containsText" text="ok">
      <formula>NOT(ISERROR(SEARCH("ok",AL29)))</formula>
    </cfRule>
  </conditionalFormatting>
  <conditionalFormatting sqref="AL39:AP41">
    <cfRule type="cellIs" dxfId="235" priority="81" operator="equal">
      <formula>1</formula>
    </cfRule>
  </conditionalFormatting>
  <conditionalFormatting sqref="AL39:AL41">
    <cfRule type="expression" dxfId="234" priority="80">
      <formula>H39=S</formula>
    </cfRule>
  </conditionalFormatting>
  <conditionalFormatting sqref="AL49:AL51">
    <cfRule type="expression" dxfId="233" priority="77">
      <formula>H49=S</formula>
    </cfRule>
  </conditionalFormatting>
  <conditionalFormatting sqref="AL49:AP51">
    <cfRule type="containsText" dxfId="232" priority="76" operator="containsText" text="ok">
      <formula>NOT(ISERROR(SEARCH("ok",AL49)))</formula>
    </cfRule>
  </conditionalFormatting>
  <conditionalFormatting sqref="AL59:AP68">
    <cfRule type="cellIs" dxfId="231" priority="75" operator="equal">
      <formula>1</formula>
    </cfRule>
  </conditionalFormatting>
  <conditionalFormatting sqref="AL59:AL68">
    <cfRule type="expression" dxfId="230" priority="74">
      <formula>H59=S</formula>
    </cfRule>
  </conditionalFormatting>
  <conditionalFormatting sqref="L12">
    <cfRule type="expression" dxfId="229" priority="72">
      <formula>$B$3=0</formula>
    </cfRule>
  </conditionalFormatting>
  <conditionalFormatting sqref="L13">
    <cfRule type="expression" dxfId="228" priority="66">
      <formula>$B$3=0</formula>
    </cfRule>
  </conditionalFormatting>
  <conditionalFormatting sqref="M13">
    <cfRule type="expression" dxfId="227" priority="65">
      <formula>$B$3=1</formula>
    </cfRule>
  </conditionalFormatting>
  <conditionalFormatting sqref="N13">
    <cfRule type="expression" dxfId="226" priority="64">
      <formula>$B$3=2</formula>
    </cfRule>
  </conditionalFormatting>
  <conditionalFormatting sqref="O13">
    <cfRule type="expression" dxfId="225" priority="63">
      <formula>$B$3=3</formula>
    </cfRule>
  </conditionalFormatting>
  <conditionalFormatting sqref="P13">
    <cfRule type="expression" dxfId="224" priority="62">
      <formula>$B$3=4</formula>
    </cfRule>
  </conditionalFormatting>
  <conditionalFormatting sqref="Q13">
    <cfRule type="expression" dxfId="223" priority="61">
      <formula>$B$3=5</formula>
    </cfRule>
  </conditionalFormatting>
  <conditionalFormatting sqref="M60:M68">
    <cfRule type="expression" dxfId="222" priority="60">
      <formula>$B$3=1</formula>
    </cfRule>
  </conditionalFormatting>
  <conditionalFormatting sqref="Q60:Q68">
    <cfRule type="expression" dxfId="221" priority="59">
      <formula>$B$3=5</formula>
    </cfRule>
  </conditionalFormatting>
  <conditionalFormatting sqref="N60:N68">
    <cfRule type="expression" dxfId="220" priority="58">
      <formula>$B$3=2</formula>
    </cfRule>
  </conditionalFormatting>
  <conditionalFormatting sqref="O60:O68">
    <cfRule type="expression" dxfId="219" priority="57">
      <formula>$B$3=3</formula>
    </cfRule>
  </conditionalFormatting>
  <conditionalFormatting sqref="P60:P68">
    <cfRule type="expression" dxfId="218" priority="56">
      <formula>$B$3=4</formula>
    </cfRule>
  </conditionalFormatting>
  <conditionalFormatting sqref="L28">
    <cfRule type="expression" dxfId="217" priority="55">
      <formula>$B$3=0</formula>
    </cfRule>
  </conditionalFormatting>
  <conditionalFormatting sqref="M28">
    <cfRule type="expression" dxfId="216" priority="54">
      <formula>$B$3=1</formula>
    </cfRule>
  </conditionalFormatting>
  <conditionalFormatting sqref="N28">
    <cfRule type="expression" dxfId="215" priority="53">
      <formula>$B$3=2</formula>
    </cfRule>
  </conditionalFormatting>
  <conditionalFormatting sqref="O28">
    <cfRule type="expression" dxfId="214" priority="52">
      <formula>$B$3=3</formula>
    </cfRule>
  </conditionalFormatting>
  <conditionalFormatting sqref="P28">
    <cfRule type="expression" dxfId="213" priority="51">
      <formula>$B$3=4</formula>
    </cfRule>
  </conditionalFormatting>
  <conditionalFormatting sqref="Q28">
    <cfRule type="expression" dxfId="212" priority="50">
      <formula>$B$3=5</formula>
    </cfRule>
  </conditionalFormatting>
  <conditionalFormatting sqref="L38">
    <cfRule type="expression" dxfId="211" priority="49">
      <formula>$B$3=0</formula>
    </cfRule>
  </conditionalFormatting>
  <conditionalFormatting sqref="M38">
    <cfRule type="expression" dxfId="210" priority="48">
      <formula>$B$3=1</formula>
    </cfRule>
  </conditionalFormatting>
  <conditionalFormatting sqref="N38">
    <cfRule type="expression" dxfId="209" priority="47">
      <formula>$B$3=2</formula>
    </cfRule>
  </conditionalFormatting>
  <conditionalFormatting sqref="O38">
    <cfRule type="expression" dxfId="208" priority="46">
      <formula>$B$3=3</formula>
    </cfRule>
  </conditionalFormatting>
  <conditionalFormatting sqref="P38">
    <cfRule type="expression" dxfId="207" priority="45">
      <formula>$B$3=4</formula>
    </cfRule>
  </conditionalFormatting>
  <conditionalFormatting sqref="Q38">
    <cfRule type="expression" dxfId="206" priority="44">
      <formula>$B$3=5</formula>
    </cfRule>
  </conditionalFormatting>
  <conditionalFormatting sqref="Q75">
    <cfRule type="expression" dxfId="205" priority="26">
      <formula>$B$3=5</formula>
    </cfRule>
  </conditionalFormatting>
  <conditionalFormatting sqref="L48">
    <cfRule type="expression" dxfId="204" priority="43">
      <formula>$B$3=0</formula>
    </cfRule>
  </conditionalFormatting>
  <conditionalFormatting sqref="M48">
    <cfRule type="expression" dxfId="203" priority="42">
      <formula>$B$3=1</formula>
    </cfRule>
  </conditionalFormatting>
  <conditionalFormatting sqref="N48">
    <cfRule type="expression" dxfId="202" priority="41">
      <formula>$B$3=2</formula>
    </cfRule>
  </conditionalFormatting>
  <conditionalFormatting sqref="O48">
    <cfRule type="expression" dxfId="201" priority="40">
      <formula>$B$3=3</formula>
    </cfRule>
  </conditionalFormatting>
  <conditionalFormatting sqref="P48">
    <cfRule type="expression" dxfId="200" priority="39">
      <formula>$B$3=4</formula>
    </cfRule>
  </conditionalFormatting>
  <conditionalFormatting sqref="Q48">
    <cfRule type="expression" dxfId="199" priority="38">
      <formula>$B$3=5</formula>
    </cfRule>
  </conditionalFormatting>
  <conditionalFormatting sqref="L58">
    <cfRule type="expression" dxfId="198" priority="37">
      <formula>$B$3=0</formula>
    </cfRule>
  </conditionalFormatting>
  <conditionalFormatting sqref="M58">
    <cfRule type="expression" dxfId="197" priority="36">
      <formula>$B$3=1</formula>
    </cfRule>
  </conditionalFormatting>
  <conditionalFormatting sqref="N58">
    <cfRule type="expression" dxfId="196" priority="35">
      <formula>$B$3=2</formula>
    </cfRule>
  </conditionalFormatting>
  <conditionalFormatting sqref="O58">
    <cfRule type="expression" dxfId="195" priority="34">
      <formula>$B$3=3</formula>
    </cfRule>
  </conditionalFormatting>
  <conditionalFormatting sqref="P58">
    <cfRule type="expression" dxfId="194" priority="33">
      <formula>$B$3=4</formula>
    </cfRule>
  </conditionalFormatting>
  <conditionalFormatting sqref="Q58">
    <cfRule type="expression" dxfId="193" priority="32">
      <formula>$B$3=5</formula>
    </cfRule>
  </conditionalFormatting>
  <conditionalFormatting sqref="L75">
    <cfRule type="expression" dxfId="192" priority="31">
      <formula>$B$3=0</formula>
    </cfRule>
  </conditionalFormatting>
  <conditionalFormatting sqref="M75">
    <cfRule type="expression" dxfId="191" priority="30">
      <formula>$B$3=1</formula>
    </cfRule>
  </conditionalFormatting>
  <conditionalFormatting sqref="N75">
    <cfRule type="expression" dxfId="190" priority="29">
      <formula>$B$3=2</formula>
    </cfRule>
  </conditionalFormatting>
  <conditionalFormatting sqref="O75">
    <cfRule type="expression" dxfId="189" priority="28">
      <formula>$B$3=3</formula>
    </cfRule>
  </conditionalFormatting>
  <conditionalFormatting sqref="P75">
    <cfRule type="expression" dxfId="188" priority="27">
      <formula>$B$3=4</formula>
    </cfRule>
  </conditionalFormatting>
  <conditionalFormatting sqref="N12">
    <cfRule type="expression" dxfId="187" priority="24">
      <formula>$B$3=2</formula>
    </cfRule>
  </conditionalFormatting>
  <conditionalFormatting sqref="O12">
    <cfRule type="expression" dxfId="186" priority="23">
      <formula>$B$3=3</formula>
    </cfRule>
  </conditionalFormatting>
  <conditionalFormatting sqref="P12">
    <cfRule type="expression" dxfId="185" priority="22">
      <formula>$B$3=4</formula>
    </cfRule>
  </conditionalFormatting>
  <conditionalFormatting sqref="Q12">
    <cfRule type="expression" dxfId="184" priority="21">
      <formula>$B$3=5</formula>
    </cfRule>
  </conditionalFormatting>
  <conditionalFormatting sqref="S31:X31">
    <cfRule type="cellIs" dxfId="183" priority="10" operator="equal">
      <formula>"S"</formula>
    </cfRule>
  </conditionalFormatting>
  <conditionalFormatting sqref="S29:X31">
    <cfRule type="cellIs" dxfId="182" priority="9" operator="equal">
      <formula>"S"</formula>
    </cfRule>
  </conditionalFormatting>
  <conditionalFormatting sqref="S30">
    <cfRule type="cellIs" dxfId="181" priority="8" operator="equal">
      <formula>"S"</formula>
    </cfRule>
  </conditionalFormatting>
  <conditionalFormatting sqref="S13:X21">
    <cfRule type="cellIs" dxfId="180" priority="7" operator="equal">
      <formula>"S"</formula>
    </cfRule>
  </conditionalFormatting>
  <conditionalFormatting sqref="S39:X41">
    <cfRule type="cellIs" dxfId="179" priority="6" operator="equal">
      <formula>"S"</formula>
    </cfRule>
  </conditionalFormatting>
  <conditionalFormatting sqref="S49:X51">
    <cfRule type="cellIs" dxfId="178" priority="5" operator="equal">
      <formula>"S"</formula>
    </cfRule>
  </conditionalFormatting>
  <conditionalFormatting sqref="S59:X68">
    <cfRule type="cellIs" dxfId="177" priority="4" operator="equal">
      <formula>"S"</formula>
    </cfRule>
  </conditionalFormatting>
  <conditionalFormatting sqref="S76:X80">
    <cfRule type="cellIs" dxfId="176" priority="3" operator="equal">
      <formula>"S"</formula>
    </cfRule>
  </conditionalFormatting>
  <conditionalFormatting sqref="S13:X80">
    <cfRule type="cellIs" dxfId="175" priority="2" operator="equal">
      <formula>"N"</formula>
    </cfRule>
  </conditionalFormatting>
  <conditionalFormatting sqref="M12">
    <cfRule type="expression" dxfId="174" priority="1">
      <formula>$B$3=1</formula>
    </cfRule>
  </conditionalFormatting>
  <printOptions horizontalCentered="1"/>
  <pageMargins left="0.51181102362204722" right="0.51181102362204722" top="0.59055118110236227" bottom="0.59055118110236227" header="0.31496062992125984" footer="0.31496062992125984"/>
  <pageSetup paperSize="8" scale="89" fitToHeight="6" orientation="landscape" r:id="rId1"/>
  <rowBreaks count="5" manualBreakCount="5">
    <brk id="26" min="1" max="24" man="1"/>
    <brk id="36" min="1" max="24" man="1"/>
    <brk id="46" min="1" max="24" man="1"/>
    <brk id="56" min="1" max="24" man="1"/>
    <brk id="73" min="1" max="24" man="1"/>
  </rowBreaks>
  <ignoredErrors>
    <ignoredError sqref="E39:E41 E29:E31 E59:E68 E11 E27 E37 E47 E57 E7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2"/>
  <sheetViews>
    <sheetView zoomScaleNormal="100" zoomScaleSheetLayoutView="70" zoomScalePageLayoutView="125" workbookViewId="0">
      <pane xSplit="3" ySplit="8" topLeftCell="D24" activePane="bottomRight" state="frozen"/>
      <selection pane="topRight"/>
      <selection pane="bottomLeft"/>
      <selection pane="bottomRight" activeCell="L74" sqref="L74:Q74"/>
    </sheetView>
  </sheetViews>
  <sheetFormatPr defaultColWidth="8.85546875" defaultRowHeight="15" x14ac:dyDescent="0.25"/>
  <cols>
    <col min="1" max="1" width="3.5703125" style="29" customWidth="1"/>
    <col min="2" max="2" width="5.5703125" style="29" customWidth="1"/>
    <col min="3" max="3" width="26.42578125" style="29" customWidth="1"/>
    <col min="4" max="4" width="64.85546875" style="29" customWidth="1"/>
    <col min="5" max="5" width="11.42578125" style="29" customWidth="1"/>
    <col min="6" max="10" width="6.5703125" style="29" customWidth="1"/>
    <col min="11" max="11" width="1.5703125" style="29" customWidth="1"/>
    <col min="12" max="17" width="6.5703125" style="13" customWidth="1"/>
    <col min="18" max="18" width="3" style="29" customWidth="1"/>
    <col min="19" max="24" width="6.5703125" style="29" customWidth="1"/>
    <col min="25" max="25" width="2.5703125" customWidth="1"/>
    <col min="26" max="26" width="65.85546875" style="76" customWidth="1"/>
    <col min="27" max="37" width="8.85546875" style="29"/>
    <col min="38" max="38" width="4.42578125" style="13" customWidth="1"/>
    <col min="39" max="42" width="4.42578125" style="29" customWidth="1"/>
    <col min="43" max="16384" width="8.85546875" style="29"/>
  </cols>
  <sheetData>
    <row r="1" spans="1:42" ht="13.5" customHeight="1" x14ac:dyDescent="0.35">
      <c r="A1" s="25"/>
      <c r="B1" s="25"/>
      <c r="C1" s="25"/>
      <c r="D1" s="59"/>
      <c r="E1" s="25"/>
      <c r="F1" s="25"/>
      <c r="G1" s="25"/>
      <c r="H1" s="25"/>
      <c r="I1" s="25"/>
      <c r="J1" s="25"/>
      <c r="K1" s="25"/>
      <c r="L1" s="60"/>
      <c r="M1" s="60"/>
      <c r="N1" s="60"/>
      <c r="O1" s="60"/>
      <c r="P1" s="60"/>
      <c r="Q1" s="60"/>
      <c r="R1" s="25"/>
      <c r="S1" s="25"/>
      <c r="T1" s="25"/>
      <c r="U1" s="25"/>
      <c r="V1" s="25"/>
      <c r="W1" s="25"/>
      <c r="X1" s="25"/>
    </row>
    <row r="2" spans="1:42" s="17" customFormat="1" ht="18" customHeight="1" x14ac:dyDescent="0.35">
      <c r="A2" s="26"/>
      <c r="B2" s="511"/>
      <c r="C2" s="425" t="s">
        <v>131</v>
      </c>
      <c r="D2" s="426" t="s">
        <v>309</v>
      </c>
      <c r="E2" s="32"/>
      <c r="F2" s="32"/>
      <c r="G2" s="421"/>
      <c r="H2" s="422"/>
      <c r="I2" s="422"/>
      <c r="J2" s="422"/>
      <c r="K2" s="422"/>
      <c r="L2" s="422"/>
      <c r="M2" s="420"/>
      <c r="N2" s="420"/>
      <c r="O2" s="420"/>
      <c r="P2" s="420"/>
      <c r="Q2" s="421"/>
      <c r="R2" s="422"/>
      <c r="S2" s="422"/>
      <c r="T2" s="422"/>
      <c r="U2" s="422"/>
      <c r="V2" s="422"/>
      <c r="W2" s="422"/>
      <c r="X2" s="422"/>
      <c r="Y2" s="422"/>
      <c r="Z2" s="423"/>
      <c r="AA2" s="422"/>
      <c r="AL2" s="124"/>
    </row>
    <row r="3" spans="1:42" s="17" customFormat="1" ht="18" customHeight="1" x14ac:dyDescent="0.25">
      <c r="A3" s="26"/>
      <c r="B3" s="546">
        <v>0</v>
      </c>
      <c r="C3" s="425" t="s">
        <v>48</v>
      </c>
      <c r="D3" s="427" t="s">
        <v>72</v>
      </c>
      <c r="E3" s="419"/>
      <c r="F3" s="419"/>
      <c r="G3" s="422"/>
      <c r="H3" s="422"/>
      <c r="I3" s="422"/>
      <c r="J3" s="422"/>
      <c r="K3" s="422"/>
      <c r="L3" s="424"/>
      <c r="M3" s="424"/>
      <c r="N3" s="424"/>
      <c r="O3" s="424"/>
      <c r="P3" s="424"/>
      <c r="Q3" s="424"/>
      <c r="R3" s="422"/>
      <c r="S3" s="422"/>
      <c r="T3" s="422"/>
      <c r="U3" s="422"/>
      <c r="V3" s="422"/>
      <c r="W3" s="422"/>
      <c r="X3" s="422"/>
      <c r="Y3" s="422"/>
      <c r="Z3" s="423"/>
      <c r="AA3" s="422"/>
      <c r="AL3" s="124"/>
    </row>
    <row r="4" spans="1:42" ht="9.9499999999999993" customHeight="1" x14ac:dyDescent="0.35">
      <c r="A4" s="25"/>
      <c r="B4" s="25"/>
      <c r="C4" s="25"/>
      <c r="D4" s="25"/>
      <c r="E4" s="25"/>
      <c r="F4" s="25"/>
      <c r="G4" s="25"/>
      <c r="H4" s="25"/>
      <c r="I4" s="25"/>
      <c r="J4" s="25"/>
      <c r="K4" s="25"/>
      <c r="L4" s="60"/>
      <c r="M4" s="60"/>
      <c r="N4" s="60"/>
      <c r="O4" s="60"/>
      <c r="P4" s="60"/>
      <c r="Q4" s="60"/>
      <c r="R4" s="25"/>
      <c r="S4" s="25"/>
      <c r="T4" s="25"/>
      <c r="U4" s="25"/>
      <c r="V4" s="25"/>
      <c r="W4" s="25"/>
      <c r="X4" s="25"/>
      <c r="Z4" s="77"/>
      <c r="AL4" s="60"/>
      <c r="AM4" s="25"/>
      <c r="AN4" s="25"/>
      <c r="AO4" s="25"/>
      <c r="AP4" s="25"/>
    </row>
    <row r="5" spans="1:42" s="7" customFormat="1" ht="30" customHeight="1" x14ac:dyDescent="0.25">
      <c r="A5" s="12"/>
      <c r="B5" s="20" t="s">
        <v>308</v>
      </c>
      <c r="C5" s="21"/>
      <c r="D5" s="21"/>
      <c r="E5" s="21"/>
      <c r="F5" s="21"/>
      <c r="G5" s="21"/>
      <c r="H5" s="21"/>
      <c r="I5" s="21"/>
      <c r="J5" s="21"/>
      <c r="K5" s="21"/>
      <c r="L5" s="21"/>
      <c r="M5" s="21"/>
      <c r="N5" s="21"/>
      <c r="O5" s="21"/>
      <c r="P5" s="21"/>
      <c r="Q5" s="21"/>
      <c r="R5" s="21"/>
      <c r="S5" s="24"/>
      <c r="T5" s="24"/>
      <c r="U5" s="24"/>
      <c r="V5" s="24"/>
      <c r="W5" s="24"/>
      <c r="X5" s="31"/>
      <c r="Z5" s="78"/>
      <c r="AL5" s="125"/>
      <c r="AM5" s="12"/>
      <c r="AN5" s="12"/>
      <c r="AO5" s="12"/>
      <c r="AP5" s="12"/>
    </row>
    <row r="6" spans="1:42" ht="9.9499999999999993" customHeight="1" x14ac:dyDescent="0.35">
      <c r="A6" s="25"/>
      <c r="B6" s="25"/>
      <c r="C6" s="25"/>
      <c r="D6" s="25"/>
      <c r="E6" s="25"/>
      <c r="F6" s="25"/>
      <c r="G6" s="25"/>
      <c r="H6" s="25"/>
      <c r="I6" s="25"/>
      <c r="J6" s="25"/>
      <c r="K6" s="25"/>
      <c r="L6" s="60"/>
      <c r="M6" s="60"/>
      <c r="N6" s="60"/>
      <c r="O6" s="60"/>
      <c r="P6" s="60"/>
      <c r="Q6" s="60"/>
      <c r="R6" s="25"/>
      <c r="S6" s="25"/>
      <c r="T6" s="25"/>
      <c r="U6" s="25"/>
      <c r="V6" s="25"/>
      <c r="W6" s="25"/>
      <c r="X6" s="25"/>
      <c r="Z6" s="77"/>
      <c r="AL6" s="60"/>
      <c r="AM6" s="25"/>
      <c r="AN6" s="25"/>
      <c r="AO6" s="25"/>
      <c r="AP6" s="25"/>
    </row>
    <row r="7" spans="1:42" s="18" customFormat="1" ht="24.95" customHeight="1" x14ac:dyDescent="0.25">
      <c r="A7" s="27"/>
      <c r="B7" s="548" t="s">
        <v>26</v>
      </c>
      <c r="C7" s="97" t="s">
        <v>27</v>
      </c>
      <c r="D7" s="98" t="s">
        <v>64</v>
      </c>
      <c r="E7" s="676" t="s">
        <v>289</v>
      </c>
      <c r="F7" s="676"/>
      <c r="G7" s="676"/>
      <c r="H7" s="676"/>
      <c r="I7" s="676"/>
      <c r="J7" s="676"/>
      <c r="K7" s="676"/>
      <c r="L7" s="676"/>
      <c r="M7" s="676"/>
      <c r="N7" s="676"/>
      <c r="O7" s="676"/>
      <c r="P7" s="676"/>
      <c r="Q7" s="676"/>
      <c r="R7" s="676"/>
      <c r="S7" s="677"/>
      <c r="T7" s="680" t="s">
        <v>221</v>
      </c>
      <c r="U7" s="680"/>
      <c r="V7" s="680"/>
      <c r="W7" s="680"/>
      <c r="X7" s="680"/>
      <c r="Z7" s="77"/>
      <c r="AL7" s="60"/>
      <c r="AM7" s="27"/>
      <c r="AN7" s="27"/>
      <c r="AO7" s="27"/>
      <c r="AP7" s="27"/>
    </row>
    <row r="8" spans="1:42" s="18" customFormat="1" ht="24.95" customHeight="1" x14ac:dyDescent="0.35">
      <c r="A8" s="27"/>
      <c r="B8" s="547">
        <v>3</v>
      </c>
      <c r="C8" s="457" t="str">
        <f>INI!C7</f>
        <v>DF</v>
      </c>
      <c r="D8" s="458" t="str">
        <f>VLOOKUP(B8,INI!B13:C47,2,FALSE)</f>
        <v>CBH dos Afluentes do Rio Maranhão</v>
      </c>
      <c r="E8" s="549">
        <v>4</v>
      </c>
      <c r="F8" s="678" t="str">
        <f>VLOOKUP('CBH3'!E8,Níveis!A6:D10,4)</f>
        <v>Comitê com Plano ou Enquadramento aprovado: condições de comitê consolidado em funcionamento, além de Plano ou Enquadramento aprovado na forma do Regimento Interno e dos normativos pertinentes no âmbito do estado.</v>
      </c>
      <c r="G8" s="678"/>
      <c r="H8" s="678"/>
      <c r="I8" s="678"/>
      <c r="J8" s="678"/>
      <c r="K8" s="678"/>
      <c r="L8" s="678"/>
      <c r="M8" s="678"/>
      <c r="N8" s="678"/>
      <c r="O8" s="678"/>
      <c r="P8" s="678"/>
      <c r="Q8" s="678"/>
      <c r="R8" s="678"/>
      <c r="S8" s="679"/>
      <c r="T8" s="170"/>
      <c r="U8" s="171"/>
      <c r="V8" s="383">
        <f>IF(AND(B2&lt;&gt;"",E8&gt;2),5,IF(E8=5,5,4))</f>
        <v>4</v>
      </c>
      <c r="W8" s="171"/>
      <c r="X8" s="171"/>
      <c r="Z8" s="77"/>
    </row>
    <row r="9" spans="1:42" s="25" customFormat="1" ht="9.9499999999999993" customHeight="1" x14ac:dyDescent="0.35">
      <c r="E9" s="375"/>
      <c r="L9" s="60"/>
      <c r="M9" s="60"/>
      <c r="N9" s="60"/>
      <c r="O9" s="60"/>
      <c r="P9" s="60"/>
      <c r="Q9" s="60"/>
      <c r="Z9" s="77"/>
      <c r="AL9" s="60"/>
    </row>
    <row r="10" spans="1:42" s="25" customFormat="1" ht="12" customHeight="1" thickBot="1" x14ac:dyDescent="0.4">
      <c r="E10" s="375" t="s">
        <v>290</v>
      </c>
      <c r="L10" s="60"/>
      <c r="M10" s="60"/>
      <c r="N10" s="60"/>
      <c r="O10" s="60"/>
      <c r="P10" s="60"/>
      <c r="Q10" s="60"/>
      <c r="Z10" s="77"/>
      <c r="AL10" s="60"/>
    </row>
    <row r="11" spans="1:42" ht="35.1" customHeight="1" thickBot="1" x14ac:dyDescent="0.3">
      <c r="A11" s="25"/>
      <c r="B11" s="674" t="str">
        <f>CONCATENATE("COMPONENTE I: ",Componentes!C7)</f>
        <v>COMPONENTE I: Funcionamento</v>
      </c>
      <c r="C11" s="674"/>
      <c r="D11" s="674"/>
      <c r="E11" s="594">
        <f>PesosInd!D10</f>
        <v>20</v>
      </c>
      <c r="F11" s="675" t="str">
        <f>Componentes!G11</f>
        <v>Metas requeridas conforme Nível de Implementação</v>
      </c>
      <c r="G11" s="675"/>
      <c r="H11" s="675"/>
      <c r="I11" s="675"/>
      <c r="J11" s="675"/>
      <c r="K11" s="33"/>
      <c r="L11" s="670" t="s">
        <v>143</v>
      </c>
      <c r="M11" s="671"/>
      <c r="N11" s="671"/>
      <c r="O11" s="671"/>
      <c r="P11" s="671"/>
      <c r="Q11" s="672"/>
      <c r="R11" s="33"/>
      <c r="S11" s="663" t="s">
        <v>130</v>
      </c>
      <c r="T11" s="665" t="s">
        <v>146</v>
      </c>
      <c r="U11" s="666"/>
      <c r="V11" s="666"/>
      <c r="W11" s="666"/>
      <c r="X11" s="667"/>
      <c r="Z11" s="668" t="str">
        <f>Componentes!R71</f>
        <v>Condições de Exigibilidade e Critérios de Aferição</v>
      </c>
      <c r="AL11" s="657" t="s">
        <v>157</v>
      </c>
      <c r="AM11" s="658"/>
      <c r="AN11" s="658"/>
      <c r="AO11" s="658"/>
      <c r="AP11" s="659"/>
    </row>
    <row r="12" spans="1:42" ht="41.25" customHeight="1" thickBot="1" x14ac:dyDescent="0.3">
      <c r="A12" s="25"/>
      <c r="B12" s="673" t="s">
        <v>18</v>
      </c>
      <c r="C12" s="673"/>
      <c r="D12" s="418" t="s">
        <v>63</v>
      </c>
      <c r="E12" s="61" t="s">
        <v>62</v>
      </c>
      <c r="F12" s="61" t="str">
        <f>Componentes!G12</f>
        <v>N1i</v>
      </c>
      <c r="G12" s="61" t="str">
        <f>Componentes!H12</f>
        <v>N2i</v>
      </c>
      <c r="H12" s="61" t="str">
        <f>Componentes!I12</f>
        <v>N3i</v>
      </c>
      <c r="I12" s="61" t="str">
        <f>Componentes!J12</f>
        <v>N4i</v>
      </c>
      <c r="J12" s="61" t="str">
        <f>IF($E$8&gt;2,Componentes!K12,"")</f>
        <v>N5i</v>
      </c>
      <c r="K12" s="25"/>
      <c r="L12" s="385" t="s">
        <v>53</v>
      </c>
      <c r="M12" s="385">
        <f>INI!C10</f>
        <v>2019</v>
      </c>
      <c r="N12" s="385">
        <f>M12+1</f>
        <v>2020</v>
      </c>
      <c r="O12" s="385">
        <f>M12+2</f>
        <v>2021</v>
      </c>
      <c r="P12" s="385">
        <f>M12+3</f>
        <v>2022</v>
      </c>
      <c r="Q12" s="385">
        <f>M12+4</f>
        <v>2023</v>
      </c>
      <c r="R12" s="25"/>
      <c r="S12" s="664"/>
      <c r="T12" s="386">
        <f>M12</f>
        <v>2019</v>
      </c>
      <c r="U12" s="386">
        <f>N12</f>
        <v>2020</v>
      </c>
      <c r="V12" s="386">
        <f>O12</f>
        <v>2021</v>
      </c>
      <c r="W12" s="386">
        <f>P12</f>
        <v>2022</v>
      </c>
      <c r="X12" s="386">
        <f>Q12</f>
        <v>2023</v>
      </c>
      <c r="Z12" s="669"/>
      <c r="AL12" s="5" t="str">
        <f>F12</f>
        <v>N1i</v>
      </c>
      <c r="AM12" s="5" t="str">
        <f>G12</f>
        <v>N2i</v>
      </c>
      <c r="AN12" s="5" t="str">
        <f>H12</f>
        <v>N3i</v>
      </c>
      <c r="AO12" s="5" t="str">
        <f>I12</f>
        <v>N4i</v>
      </c>
      <c r="AP12" s="5" t="str">
        <f>J12</f>
        <v>N5i</v>
      </c>
    </row>
    <row r="13" spans="1:42" s="2" customFormat="1" ht="42.95" customHeight="1" x14ac:dyDescent="0.35">
      <c r="A13" s="28">
        <v>1</v>
      </c>
      <c r="B13" s="67" t="str">
        <f>Componentes!B13</f>
        <v>I.1</v>
      </c>
      <c r="C13" s="66" t="str">
        <f>Componentes!C13</f>
        <v>Aprovação do Quadro de Indicadores e Metas</v>
      </c>
      <c r="D13" s="66" t="str">
        <f>Componentes!D13</f>
        <v>Negociação com os comitês e aprovação do Quadro de Indicadores e Metas pelo Conselho Estadual, como requisito parcial para a contratação</v>
      </c>
      <c r="E13" s="63" t="str">
        <f>Componentes!F13</f>
        <v>CERH</v>
      </c>
      <c r="F13" s="64" t="str">
        <f>IF(Componentes!G13&lt;&gt;"",Componentes!G13,"")</f>
        <v>O</v>
      </c>
      <c r="G13" s="64" t="str">
        <f>IF(Componentes!H13&lt;&gt;"",Componentes!H13,"")</f>
        <v>O</v>
      </c>
      <c r="H13" s="64" t="str">
        <f>IF(Componentes!I13&lt;&gt;"",Componentes!I13,"")</f>
        <v>O</v>
      </c>
      <c r="I13" s="64" t="str">
        <f>IF(Componentes!J13&lt;&gt;"",Componentes!J13,"")</f>
        <v>O</v>
      </c>
      <c r="J13" s="64" t="str">
        <f>IF(AND($E$8&gt;2,Componentes!K13&lt;&gt;""),Componentes!K13,"")</f>
        <v>O</v>
      </c>
      <c r="K13" s="10"/>
      <c r="L13" s="34" t="str">
        <f>IF(Componentes!L13="","",IF($E$8&gt;=VALUE(RIGHT(Componentes!L13,1)),"X",""))</f>
        <v>X</v>
      </c>
      <c r="M13" s="34" t="str">
        <f>IF(Componentes!M13="","",IF($E$8&gt;=VALUE(RIGHT(Componentes!M13,1)),"X",""))</f>
        <v>X</v>
      </c>
      <c r="N13" s="34" t="str">
        <f>IF(Componentes!N13="","",IF($E$8&gt;=VALUE(RIGHT(Componentes!N13,1)),"X",""))</f>
        <v>X</v>
      </c>
      <c r="O13" s="34" t="str">
        <f>IF(Componentes!O13="","",IF($E$8&gt;=VALUE(RIGHT(Componentes!O13,1)),"X",""))</f>
        <v>X</v>
      </c>
      <c r="P13" s="34" t="str">
        <f>IF(Componentes!P13="","",IF($E$8&gt;=VALUE(RIGHT(Componentes!P13,1)),"X",""))</f>
        <v>X</v>
      </c>
      <c r="Q13" s="34" t="str">
        <f>IF(Componentes!Q13="","",IF($E$8&gt;=VALUE(RIGHT(Componentes!Q13,1)),"X",""))</f>
        <v>X</v>
      </c>
      <c r="R13" s="10"/>
      <c r="S13" s="384" t="s">
        <v>379</v>
      </c>
      <c r="T13" s="34"/>
      <c r="U13" s="34"/>
      <c r="V13" s="34"/>
      <c r="W13" s="34"/>
      <c r="X13" s="34"/>
      <c r="Z13" s="105" t="str">
        <f>Componentes!R13</f>
        <v>pré-requisito para a contratação / obrigatória</v>
      </c>
      <c r="AL13" s="126" t="str">
        <f t="shared" ref="AL13:AP21" si="0">IF(AND($S13="",F13="O"),1,IF(F13="","","ok"))</f>
        <v>ok</v>
      </c>
      <c r="AM13" s="127" t="str">
        <f t="shared" si="0"/>
        <v>ok</v>
      </c>
      <c r="AN13" s="127" t="str">
        <f t="shared" si="0"/>
        <v>ok</v>
      </c>
      <c r="AO13" s="127" t="str">
        <f t="shared" si="0"/>
        <v>ok</v>
      </c>
      <c r="AP13" s="128" t="str">
        <f t="shared" si="0"/>
        <v>ok</v>
      </c>
    </row>
    <row r="14" spans="1:42" s="2" customFormat="1" ht="42.95" customHeight="1" x14ac:dyDescent="0.35">
      <c r="A14" s="28">
        <v>2</v>
      </c>
      <c r="B14" s="67" t="str">
        <f>Componentes!B14</f>
        <v>I.2</v>
      </c>
      <c r="C14" s="66" t="str">
        <f>Componentes!C14</f>
        <v xml:space="preserve">Instrumento formal de criação </v>
      </c>
      <c r="D14" s="66" t="str">
        <f>Componentes!D14</f>
        <v>Comitê formalmente criado, em conformidade com os normativos do SEGREH</v>
      </c>
      <c r="E14" s="63" t="str">
        <f>Componentes!F14</f>
        <v>EE</v>
      </c>
      <c r="F14" s="64" t="str">
        <f>IF(Componentes!G14&lt;&gt;"",Componentes!G14,"")</f>
        <v>O</v>
      </c>
      <c r="G14" s="64" t="str">
        <f>IF(Componentes!H14&lt;&gt;"",Componentes!H14,"")</f>
        <v>O</v>
      </c>
      <c r="H14" s="64" t="str">
        <f>IF(Componentes!I14&lt;&gt;"",Componentes!I14,"")</f>
        <v>O</v>
      </c>
      <c r="I14" s="64" t="str">
        <f>IF(Componentes!J14&lt;&gt;"",Componentes!J14,"")</f>
        <v>O</v>
      </c>
      <c r="J14" s="64" t="str">
        <f>IF(AND($E$8&gt;2,Componentes!K14&lt;&gt;""),Componentes!K14,"")</f>
        <v>O</v>
      </c>
      <c r="K14" s="10"/>
      <c r="L14" s="34" t="str">
        <f>IF(Componentes!L14="","",IF($E$8&gt;=VALUE(RIGHT(Componentes!L14,1)),"X",""))</f>
        <v>X</v>
      </c>
      <c r="M14" s="34" t="str">
        <f>IF(Componentes!M14="","",IF($E$8&gt;=VALUE(RIGHT(Componentes!M14,1)),"X",""))</f>
        <v>X</v>
      </c>
      <c r="N14" s="34" t="str">
        <f>IF(Componentes!N14="","",IF($E$8&gt;=VALUE(RIGHT(Componentes!N14,1)),"X",""))</f>
        <v>X</v>
      </c>
      <c r="O14" s="34" t="str">
        <f>IF(Componentes!O14="","",IF($E$8&gt;=VALUE(RIGHT(Componentes!O14,1)),"X",""))</f>
        <v>X</v>
      </c>
      <c r="P14" s="34" t="str">
        <f>IF(Componentes!P14="","",IF($E$8&gt;=VALUE(RIGHT(Componentes!P14,1)),"X",""))</f>
        <v>X</v>
      </c>
      <c r="Q14" s="34" t="str">
        <f>IF(Componentes!Q14="","",IF($E$8&gt;=VALUE(RIGHT(Componentes!Q14,1)),"X",""))</f>
        <v>X</v>
      </c>
      <c r="R14" s="10"/>
      <c r="S14" s="384" t="s">
        <v>379</v>
      </c>
      <c r="T14" s="34"/>
      <c r="U14" s="34"/>
      <c r="V14" s="34"/>
      <c r="W14" s="34"/>
      <c r="X14" s="34"/>
      <c r="Z14" s="106" t="str">
        <f>Componentes!R14</f>
        <v>pré-requisito para a contratação / obrigatória / aferida em todos os ciclos</v>
      </c>
      <c r="AL14" s="129" t="str">
        <f t="shared" si="0"/>
        <v>ok</v>
      </c>
      <c r="AM14" s="130" t="str">
        <f t="shared" si="0"/>
        <v>ok</v>
      </c>
      <c r="AN14" s="130" t="str">
        <f t="shared" si="0"/>
        <v>ok</v>
      </c>
      <c r="AO14" s="130" t="str">
        <f t="shared" si="0"/>
        <v>ok</v>
      </c>
      <c r="AP14" s="131" t="str">
        <f t="shared" si="0"/>
        <v>ok</v>
      </c>
    </row>
    <row r="15" spans="1:42" s="2" customFormat="1" ht="42.95" customHeight="1" x14ac:dyDescent="0.35">
      <c r="A15" s="28">
        <v>3</v>
      </c>
      <c r="B15" s="63" t="str">
        <f>Componentes!B15</f>
        <v>I.3</v>
      </c>
      <c r="C15" s="65" t="str">
        <f>Componentes!C15</f>
        <v>Regimento Interno</v>
      </c>
      <c r="D15" s="65" t="str">
        <f>Componentes!D15</f>
        <v>Regimento Interno elaborado e aprovado pelo comitê, em conformidade com a norma estadual pertinente</v>
      </c>
      <c r="E15" s="63" t="str">
        <f>Componentes!F15</f>
        <v>Comitê</v>
      </c>
      <c r="F15" s="64" t="str">
        <f>IF(Componentes!G15&lt;&gt;"",Componentes!G15,"")</f>
        <v/>
      </c>
      <c r="G15" s="64" t="str">
        <f>IF(Componentes!H15&lt;&gt;"",Componentes!H15,"")</f>
        <v>O</v>
      </c>
      <c r="H15" s="64" t="str">
        <f>IF(Componentes!I15&lt;&gt;"",Componentes!I15,"")</f>
        <v>O</v>
      </c>
      <c r="I15" s="64" t="str">
        <f>IF(Componentes!J15&lt;&gt;"",Componentes!J15,"")</f>
        <v>O</v>
      </c>
      <c r="J15" s="64" t="str">
        <f>IF(AND($E$8&gt;2,Componentes!K15&lt;&gt;""),Componentes!K15,"")</f>
        <v>O</v>
      </c>
      <c r="K15" s="10"/>
      <c r="L15" s="34" t="str">
        <f>IF(Componentes!L15="","",IF($E$8&gt;=VALUE(RIGHT(Componentes!L15,1)),"X",""))</f>
        <v/>
      </c>
      <c r="M15" s="34" t="str">
        <f>IF(Componentes!M15="","",IF($E$8&gt;=VALUE(RIGHT(Componentes!M15,1)),"X",""))</f>
        <v>X</v>
      </c>
      <c r="N15" s="34" t="str">
        <f>IF(Componentes!N15="","",IF($E$8&gt;=VALUE(RIGHT(Componentes!N15,1)),"X",""))</f>
        <v>X</v>
      </c>
      <c r="O15" s="34" t="str">
        <f>IF(Componentes!O15="","",IF($E$8&gt;=VALUE(RIGHT(Componentes!O15,1)),"X",""))</f>
        <v>X</v>
      </c>
      <c r="P15" s="34" t="str">
        <f>IF(Componentes!P15="","",IF($E$8&gt;=VALUE(RIGHT(Componentes!P15,1)),"X",""))</f>
        <v>X</v>
      </c>
      <c r="Q15" s="34" t="str">
        <f>IF(Componentes!Q15="","",IF($E$8&gt;=VALUE(RIGHT(Componentes!Q15,1)),"X",""))</f>
        <v>X</v>
      </c>
      <c r="R15" s="10"/>
      <c r="S15" s="384" t="s">
        <v>379</v>
      </c>
      <c r="T15" s="34"/>
      <c r="U15" s="34"/>
      <c r="V15" s="34"/>
      <c r="W15" s="34"/>
      <c r="X15" s="34"/>
      <c r="Z15" s="106" t="str">
        <f>Componentes!R15</f>
        <v>obrigatória / aferida em todos os ciclos</v>
      </c>
      <c r="AL15" s="129" t="str">
        <f t="shared" si="0"/>
        <v/>
      </c>
      <c r="AM15" s="130" t="str">
        <f t="shared" si="0"/>
        <v>ok</v>
      </c>
      <c r="AN15" s="130" t="str">
        <f t="shared" si="0"/>
        <v>ok</v>
      </c>
      <c r="AO15" s="130" t="str">
        <f t="shared" si="0"/>
        <v>ok</v>
      </c>
      <c r="AP15" s="131" t="str">
        <f t="shared" si="0"/>
        <v>ok</v>
      </c>
    </row>
    <row r="16" spans="1:42" s="2" customFormat="1" ht="42.95" customHeight="1" x14ac:dyDescent="0.35">
      <c r="A16" s="28">
        <v>4</v>
      </c>
      <c r="B16" s="63" t="str">
        <f>Componentes!B16</f>
        <v>I.4</v>
      </c>
      <c r="C16" s="65" t="str">
        <f>Componentes!C16</f>
        <v>Mandatos e processos eleitorais</v>
      </c>
      <c r="D16" s="65" t="str">
        <f>Componentes!D16</f>
        <v>Processos eleitorais realizados tempestivamente e os mandatos encontram-se vigentes, conforme previsão regimental ou norma estadual pertinente</v>
      </c>
      <c r="E16" s="63" t="str">
        <f>Componentes!F16</f>
        <v>Comitê</v>
      </c>
      <c r="F16" s="64" t="str">
        <f>IF(Componentes!G16&lt;&gt;"",Componentes!G16,"")</f>
        <v/>
      </c>
      <c r="G16" s="64" t="str">
        <f>IF(Componentes!H16&lt;&gt;"",Componentes!H16,"")</f>
        <v>O</v>
      </c>
      <c r="H16" s="64" t="str">
        <f>IF(Componentes!I16&lt;&gt;"",Componentes!I16,"")</f>
        <v>O</v>
      </c>
      <c r="I16" s="64" t="str">
        <f>IF(Componentes!J16&lt;&gt;"",Componentes!J16,"")</f>
        <v>O</v>
      </c>
      <c r="J16" s="64" t="str">
        <f>IF(AND($E$8&gt;2,Componentes!K16&lt;&gt;""),Componentes!K16,"")</f>
        <v>O</v>
      </c>
      <c r="K16" s="10"/>
      <c r="L16" s="34" t="str">
        <f>IF(Componentes!L16="","",IF($E$8&gt;=VALUE(RIGHT(Componentes!L16,1)),"X",""))</f>
        <v/>
      </c>
      <c r="M16" s="34" t="str">
        <f>IF(Componentes!M16="","",IF($E$8&gt;=VALUE(RIGHT(Componentes!M16,1)),"X",""))</f>
        <v>X</v>
      </c>
      <c r="N16" s="34" t="str">
        <f>IF(Componentes!N16="","",IF($E$8&gt;=VALUE(RIGHT(Componentes!N16,1)),"X",""))</f>
        <v>X</v>
      </c>
      <c r="O16" s="34" t="str">
        <f>IF(Componentes!O16="","",IF($E$8&gt;=VALUE(RIGHT(Componentes!O16,1)),"X",""))</f>
        <v>X</v>
      </c>
      <c r="P16" s="34" t="str">
        <f>IF(Componentes!P16="","",IF($E$8&gt;=VALUE(RIGHT(Componentes!P16,1)),"X",""))</f>
        <v>X</v>
      </c>
      <c r="Q16" s="34" t="str">
        <f>IF(Componentes!Q16="","",IF($E$8&gt;=VALUE(RIGHT(Componentes!Q16,1)),"X",""))</f>
        <v>X</v>
      </c>
      <c r="R16" s="10"/>
      <c r="S16" s="384" t="s">
        <v>379</v>
      </c>
      <c r="T16" s="34"/>
      <c r="U16" s="34"/>
      <c r="V16" s="34"/>
      <c r="W16" s="34"/>
      <c r="X16" s="34"/>
      <c r="Z16" s="106" t="str">
        <f>Componentes!R16</f>
        <v>obrigatória / aferida em todos os ciclos</v>
      </c>
      <c r="AL16" s="129" t="str">
        <f t="shared" si="0"/>
        <v/>
      </c>
      <c r="AM16" s="130" t="str">
        <f t="shared" si="0"/>
        <v>ok</v>
      </c>
      <c r="AN16" s="130" t="str">
        <f t="shared" si="0"/>
        <v>ok</v>
      </c>
      <c r="AO16" s="130" t="str">
        <f t="shared" si="0"/>
        <v>ok</v>
      </c>
      <c r="AP16" s="131" t="str">
        <f t="shared" si="0"/>
        <v>ok</v>
      </c>
    </row>
    <row r="17" spans="1:42" s="2" customFormat="1" ht="42.95" customHeight="1" x14ac:dyDescent="0.35">
      <c r="A17" s="28">
        <v>5</v>
      </c>
      <c r="B17" s="63" t="str">
        <f>Componentes!B17</f>
        <v>I.5</v>
      </c>
      <c r="C17" s="65" t="str">
        <f>Componentes!C17</f>
        <v>Reuniões ordinárias</v>
      </c>
      <c r="D17" s="65" t="str">
        <f>Componentes!D17</f>
        <v>Reuniões ordinárias realizadas conforme previsão regimental ou norma estadual pertinente</v>
      </c>
      <c r="E17" s="63" t="str">
        <f>Componentes!F17</f>
        <v>Comitê</v>
      </c>
      <c r="F17" s="64" t="str">
        <f>IF(Componentes!G17&lt;&gt;"",Componentes!G17,"")</f>
        <v/>
      </c>
      <c r="G17" s="64" t="str">
        <f>IF(Componentes!H17&lt;&gt;"",Componentes!H17,"")</f>
        <v/>
      </c>
      <c r="H17" s="64" t="str">
        <f>IF(Componentes!I17&lt;&gt;"",Componentes!I17,"")</f>
        <v>O</v>
      </c>
      <c r="I17" s="64" t="str">
        <f>IF(Componentes!J17&lt;&gt;"",Componentes!J17,"")</f>
        <v>O</v>
      </c>
      <c r="J17" s="64" t="str">
        <f>IF(AND($E$8&gt;2,Componentes!K17&lt;&gt;""),Componentes!K17,"")</f>
        <v>O</v>
      </c>
      <c r="K17" s="10"/>
      <c r="L17" s="34" t="str">
        <f>IF(Componentes!L17="","",IF($E$8&gt;=VALUE(RIGHT(Componentes!L17,1)),"X",""))</f>
        <v/>
      </c>
      <c r="M17" s="34" t="str">
        <f>IF(Componentes!M17="","",IF($E$8&gt;=VALUE(RIGHT(Componentes!M17,1)),"X",""))</f>
        <v>X</v>
      </c>
      <c r="N17" s="34" t="str">
        <f>IF(Componentes!N17="","",IF($E$8&gt;=VALUE(RIGHT(Componentes!N17,1)),"X",""))</f>
        <v>X</v>
      </c>
      <c r="O17" s="34" t="str">
        <f>IF(Componentes!O17="","",IF($E$8&gt;=VALUE(RIGHT(Componentes!O17,1)),"X",""))</f>
        <v>X</v>
      </c>
      <c r="P17" s="34" t="str">
        <f>IF(Componentes!P17="","",IF($E$8&gt;=VALUE(RIGHT(Componentes!P17,1)),"X",""))</f>
        <v>X</v>
      </c>
      <c r="Q17" s="34" t="str">
        <f>IF(Componentes!Q17="","",IF($E$8&gt;=VALUE(RIGHT(Componentes!Q17,1)),"X",""))</f>
        <v>X</v>
      </c>
      <c r="R17" s="10"/>
      <c r="S17" s="384" t="s">
        <v>379</v>
      </c>
      <c r="T17" s="34"/>
      <c r="U17" s="34"/>
      <c r="V17" s="34"/>
      <c r="W17" s="34"/>
      <c r="X17" s="34"/>
      <c r="Z17" s="106" t="str">
        <f>Componentes!R17</f>
        <v>obrigatória  / aferida em todos os ciclos (aferida a partir do Ano 2, para Comitê de condiçao inicial "N1") / admite cumprimento parcial (indicar % de atendimento)</v>
      </c>
      <c r="AL17" s="129" t="str">
        <f t="shared" si="0"/>
        <v/>
      </c>
      <c r="AM17" s="130" t="str">
        <f t="shared" si="0"/>
        <v/>
      </c>
      <c r="AN17" s="130" t="str">
        <f t="shared" si="0"/>
        <v>ok</v>
      </c>
      <c r="AO17" s="130" t="str">
        <f t="shared" si="0"/>
        <v>ok</v>
      </c>
      <c r="AP17" s="131" t="str">
        <f t="shared" si="0"/>
        <v>ok</v>
      </c>
    </row>
    <row r="18" spans="1:42" s="2" customFormat="1" ht="42.95" customHeight="1" x14ac:dyDescent="0.35">
      <c r="A18" s="28">
        <v>6</v>
      </c>
      <c r="B18" s="63" t="str">
        <f>Componentes!B18</f>
        <v>I.6</v>
      </c>
      <c r="C18" s="65" t="str">
        <f>Componentes!C18</f>
        <v>Quórum</v>
      </c>
      <c r="D18" s="65" t="str">
        <f>Componentes!D18</f>
        <v>Quórum mínimo regimental alcançado nas reuniões ordinárias</v>
      </c>
      <c r="E18" s="63" t="str">
        <f>Componentes!F18</f>
        <v>Comitê</v>
      </c>
      <c r="F18" s="64" t="str">
        <f>IF(Componentes!G18&lt;&gt;"",Componentes!G18,"")</f>
        <v/>
      </c>
      <c r="G18" s="64" t="str">
        <f>IF(Componentes!H18&lt;&gt;"",Componentes!H18,"")</f>
        <v/>
      </c>
      <c r="H18" s="64" t="str">
        <f>IF(Componentes!I18&lt;&gt;"",Componentes!I18,"")</f>
        <v>O</v>
      </c>
      <c r="I18" s="64" t="str">
        <f>IF(Componentes!J18&lt;&gt;"",Componentes!J18,"")</f>
        <v>O</v>
      </c>
      <c r="J18" s="64" t="str">
        <f>IF(AND($E$8&gt;2,Componentes!K18&lt;&gt;""),Componentes!K18,"")</f>
        <v>O</v>
      </c>
      <c r="K18" s="10"/>
      <c r="L18" s="34" t="str">
        <f>IF(Componentes!L18="","",IF($E$8&gt;=VALUE(RIGHT(Componentes!L18,1)),"X",""))</f>
        <v/>
      </c>
      <c r="M18" s="34" t="str">
        <f>IF(Componentes!M18="","",IF($E$8&gt;=VALUE(RIGHT(Componentes!M18,1)),"X",""))</f>
        <v>X</v>
      </c>
      <c r="N18" s="34" t="str">
        <f>IF(Componentes!N18="","",IF($E$8&gt;=VALUE(RIGHT(Componentes!N18,1)),"X",""))</f>
        <v>X</v>
      </c>
      <c r="O18" s="34" t="str">
        <f>IF(Componentes!O18="","",IF($E$8&gt;=VALUE(RIGHT(Componentes!O18,1)),"X",""))</f>
        <v>X</v>
      </c>
      <c r="P18" s="34" t="str">
        <f>IF(Componentes!P18="","",IF($E$8&gt;=VALUE(RIGHT(Componentes!P18,1)),"X",""))</f>
        <v>X</v>
      </c>
      <c r="Q18" s="34" t="str">
        <f>IF(Componentes!Q18="","",IF($E$8&gt;=VALUE(RIGHT(Componentes!Q18,1)),"X",""))</f>
        <v>X</v>
      </c>
      <c r="R18" s="10"/>
      <c r="S18" s="384" t="s">
        <v>379</v>
      </c>
      <c r="T18" s="34"/>
      <c r="U18" s="34"/>
      <c r="V18" s="34"/>
      <c r="W18" s="34"/>
      <c r="X18" s="34"/>
      <c r="Z18" s="106" t="str">
        <f>Componentes!R18</f>
        <v>obrigatória  / aferida em todos os ciclos (aferida a partir do Ano 2, para Comitê de condiçao inicial "N1") / admite cumprimento parcial (indicar % de atendimento)</v>
      </c>
      <c r="AL18" s="129" t="str">
        <f t="shared" si="0"/>
        <v/>
      </c>
      <c r="AM18" s="130" t="str">
        <f t="shared" si="0"/>
        <v/>
      </c>
      <c r="AN18" s="130" t="str">
        <f t="shared" si="0"/>
        <v>ok</v>
      </c>
      <c r="AO18" s="130" t="str">
        <f t="shared" si="0"/>
        <v>ok</v>
      </c>
      <c r="AP18" s="131" t="str">
        <f t="shared" si="0"/>
        <v>ok</v>
      </c>
    </row>
    <row r="19" spans="1:42" s="2" customFormat="1" ht="42.95" customHeight="1" x14ac:dyDescent="0.35">
      <c r="A19" s="28">
        <v>7</v>
      </c>
      <c r="B19" s="63" t="str">
        <f>Componentes!B19</f>
        <v>I.7</v>
      </c>
      <c r="C19" s="65" t="str">
        <f>Componentes!C19</f>
        <v>Conformidade Documental</v>
      </c>
      <c r="D19" s="65" t="str">
        <f>Componentes!D19</f>
        <v>Convocações para reuniões (ordinárias e extraordinárias) realizadas com a antecedência regimental prevista, além de atas elaboradas e aprovadas tempestivamente</v>
      </c>
      <c r="E19" s="63" t="str">
        <f>Componentes!F19</f>
        <v>Comitê</v>
      </c>
      <c r="F19" s="64" t="str">
        <f>IF(Componentes!G19&lt;&gt;"",Componentes!G19,"")</f>
        <v/>
      </c>
      <c r="G19" s="64" t="str">
        <f>IF(Componentes!H19&lt;&gt;"",Componentes!H19,"")</f>
        <v/>
      </c>
      <c r="H19" s="64" t="str">
        <f>IF(Componentes!I19&lt;&gt;"",Componentes!I19,"")</f>
        <v>O</v>
      </c>
      <c r="I19" s="64" t="str">
        <f>IF(Componentes!J19&lt;&gt;"",Componentes!J19,"")</f>
        <v>O</v>
      </c>
      <c r="J19" s="64" t="str">
        <f>IF(AND($E$8&gt;2,Componentes!K19&lt;&gt;""),Componentes!K19,"")</f>
        <v>O</v>
      </c>
      <c r="K19" s="10"/>
      <c r="L19" s="34" t="str">
        <f>IF(Componentes!L19="","",IF($E$8&gt;=VALUE(RIGHT(Componentes!L19,1)),"X",""))</f>
        <v/>
      </c>
      <c r="M19" s="34" t="str">
        <f>IF(Componentes!M19="","",IF($E$8&gt;=VALUE(RIGHT(Componentes!M19,1)),"X",""))</f>
        <v>X</v>
      </c>
      <c r="N19" s="34" t="str">
        <f>IF(Componentes!N19="","",IF($E$8&gt;=VALUE(RIGHT(Componentes!N19,1)),"X",""))</f>
        <v>X</v>
      </c>
      <c r="O19" s="34" t="str">
        <f>IF(Componentes!O19="","",IF($E$8&gt;=VALUE(RIGHT(Componentes!O19,1)),"X",""))</f>
        <v>X</v>
      </c>
      <c r="P19" s="34" t="str">
        <f>IF(Componentes!P19="","",IF($E$8&gt;=VALUE(RIGHT(Componentes!P19,1)),"X",""))</f>
        <v>X</v>
      </c>
      <c r="Q19" s="34" t="str">
        <f>IF(Componentes!Q19="","",IF($E$8&gt;=VALUE(RIGHT(Componentes!Q19,1)),"X",""))</f>
        <v>X</v>
      </c>
      <c r="R19" s="10"/>
      <c r="S19" s="384" t="s">
        <v>379</v>
      </c>
      <c r="T19" s="34"/>
      <c r="U19" s="34"/>
      <c r="V19" s="34"/>
      <c r="W19" s="34"/>
      <c r="X19" s="34"/>
      <c r="Z19" s="106" t="str">
        <f>Componentes!R19</f>
        <v>obrigatória  / aferida em todos os ciclos (aferida a partir do Ano 2, para Comitê de condiçao inicial "N1") / admite cumprimento parcial (indicar % de atendimento)</v>
      </c>
      <c r="AL19" s="129" t="str">
        <f t="shared" si="0"/>
        <v/>
      </c>
      <c r="AM19" s="130" t="str">
        <f t="shared" si="0"/>
        <v/>
      </c>
      <c r="AN19" s="130" t="str">
        <f t="shared" si="0"/>
        <v>ok</v>
      </c>
      <c r="AO19" s="130" t="str">
        <f t="shared" si="0"/>
        <v>ok</v>
      </c>
      <c r="AP19" s="131" t="str">
        <f t="shared" si="0"/>
        <v>ok</v>
      </c>
    </row>
    <row r="20" spans="1:42" s="2" customFormat="1" ht="42.95" customHeight="1" x14ac:dyDescent="0.35">
      <c r="A20" s="28">
        <v>8</v>
      </c>
      <c r="B20" s="63" t="str">
        <f>Componentes!B20</f>
        <v>I.8</v>
      </c>
      <c r="C20" s="65" t="str">
        <f>Componentes!C20</f>
        <v>Plano de Trabalho e Relatório de Atividades</v>
      </c>
      <c r="D20" s="65" t="str">
        <f>Componentes!D20</f>
        <v>Plano de trabalho anual aprovado até a primeira reunião do ano corrente. Relatório anual de atividades do ano anterior aprovado na primeira reunião do ano seguinte.</v>
      </c>
      <c r="E20" s="63" t="str">
        <f>Componentes!F20</f>
        <v>Comitê</v>
      </c>
      <c r="F20" s="64" t="str">
        <f>IF(Componentes!G20&lt;&gt;"",Componentes!G20,"")</f>
        <v/>
      </c>
      <c r="G20" s="64" t="str">
        <f>IF(Componentes!H20&lt;&gt;"",Componentes!H20,"")</f>
        <v/>
      </c>
      <c r="H20" s="64" t="str">
        <f>IF(Componentes!I20&lt;&gt;"",Componentes!I20,"")</f>
        <v>O</v>
      </c>
      <c r="I20" s="64" t="str">
        <f>IF(Componentes!J20&lt;&gt;"",Componentes!J20,"")</f>
        <v>O</v>
      </c>
      <c r="J20" s="64" t="str">
        <f>IF(AND($E$8&gt;2,Componentes!K20&lt;&gt;""),Componentes!K20,"")</f>
        <v>O</v>
      </c>
      <c r="K20" s="10"/>
      <c r="L20" s="34" t="str">
        <f>IF(Componentes!L20="","",IF($E$8&gt;=VALUE(RIGHT(Componentes!L20,1)),"X",""))</f>
        <v/>
      </c>
      <c r="M20" s="34" t="str">
        <f>IF(Componentes!M20="","",IF($E$8&gt;=VALUE(RIGHT(Componentes!M20,1)),"X",""))</f>
        <v>X</v>
      </c>
      <c r="N20" s="34" t="str">
        <f>IF(Componentes!N20="","",IF($E$8&gt;=VALUE(RIGHT(Componentes!N20,1)),"X",""))</f>
        <v>X</v>
      </c>
      <c r="O20" s="34" t="str">
        <f>IF(Componentes!O20="","",IF($E$8&gt;=VALUE(RIGHT(Componentes!O20,1)),"X",""))</f>
        <v>X</v>
      </c>
      <c r="P20" s="34" t="str">
        <f>IF(Componentes!P20="","",IF($E$8&gt;=VALUE(RIGHT(Componentes!P20,1)),"X",""))</f>
        <v>X</v>
      </c>
      <c r="Q20" s="34" t="str">
        <f>IF(Componentes!Q20="","",IF($E$8&gt;=VALUE(RIGHT(Componentes!Q20,1)),"X",""))</f>
        <v>X</v>
      </c>
      <c r="R20" s="10"/>
      <c r="S20" s="384" t="s">
        <v>380</v>
      </c>
      <c r="T20" s="34"/>
      <c r="U20" s="34"/>
      <c r="V20" s="34"/>
      <c r="W20" s="34"/>
      <c r="X20" s="34"/>
      <c r="Z20" s="106" t="str">
        <f>Componentes!R20</f>
        <v>obrigatória  / aferida em todos os ciclos (aferida a partir do Ano 2, para Comitê de condiçao inicial "N1") / admite cumprimento parcial (indicar % de atendimento)</v>
      </c>
      <c r="AL20" s="129" t="str">
        <f t="shared" si="0"/>
        <v/>
      </c>
      <c r="AM20" s="130" t="str">
        <f t="shared" si="0"/>
        <v/>
      </c>
      <c r="AN20" s="130" t="str">
        <f t="shared" si="0"/>
        <v>ok</v>
      </c>
      <c r="AO20" s="130" t="str">
        <f t="shared" si="0"/>
        <v>ok</v>
      </c>
      <c r="AP20" s="131" t="str">
        <f t="shared" si="0"/>
        <v>ok</v>
      </c>
    </row>
    <row r="21" spans="1:42" s="2" customFormat="1" ht="42.95" customHeight="1" thickBot="1" x14ac:dyDescent="0.4">
      <c r="A21" s="28">
        <v>9</v>
      </c>
      <c r="B21" s="67" t="str">
        <f>Componentes!B21</f>
        <v>I.9</v>
      </c>
      <c r="C21" s="66" t="str">
        <f>Componentes!C21</f>
        <v>Apoio técnico e logístico</v>
      </c>
      <c r="D21" s="66" t="str">
        <f>Componentes!D21</f>
        <v>Órgão/Entidade Estadual provê, ao Comitê, os apoios técnico e logístico necessários ao cumprimento das metas</v>
      </c>
      <c r="E21" s="63" t="str">
        <f>Componentes!F21</f>
        <v>EE</v>
      </c>
      <c r="F21" s="64" t="str">
        <f>IF(Componentes!G21&lt;&gt;"",Componentes!G21,"")</f>
        <v>O</v>
      </c>
      <c r="G21" s="64" t="str">
        <f>IF(Componentes!H21&lt;&gt;"",Componentes!H21,"")</f>
        <v>O</v>
      </c>
      <c r="H21" s="64" t="str">
        <f>IF(Componentes!I21&lt;&gt;"",Componentes!I21,"")</f>
        <v>O</v>
      </c>
      <c r="I21" s="64" t="str">
        <f>IF(Componentes!J21&lt;&gt;"",Componentes!J21,"")</f>
        <v>O</v>
      </c>
      <c r="J21" s="64" t="str">
        <f>IF(AND($E$8&gt;2,Componentes!K21&lt;&gt;""),Componentes!K21,"")</f>
        <v>O</v>
      </c>
      <c r="K21" s="30"/>
      <c r="L21" s="35" t="str">
        <f>IF(Componentes!L21="","",IF($E$8&gt;=VALUE(RIGHT(Componentes!L21,1)),"X",""))</f>
        <v/>
      </c>
      <c r="M21" s="35" t="str">
        <f>IF(Componentes!M21="","",IF($E$8&gt;=VALUE(RIGHT(Componentes!M21,1)),"X",""))</f>
        <v>X</v>
      </c>
      <c r="N21" s="35" t="str">
        <f>IF(Componentes!N21="","",IF($E$8&gt;=VALUE(RIGHT(Componentes!N21,1)),"X",""))</f>
        <v>X</v>
      </c>
      <c r="O21" s="35" t="str">
        <f>IF(Componentes!O21="","",IF($E$8&gt;=VALUE(RIGHT(Componentes!O21,1)),"X",""))</f>
        <v>X</v>
      </c>
      <c r="P21" s="35" t="str">
        <f>IF(Componentes!P21="","",IF($E$8&gt;=VALUE(RIGHT(Componentes!P21,1)),"X",""))</f>
        <v>X</v>
      </c>
      <c r="Q21" s="35" t="str">
        <f>IF(Componentes!Q21="","",IF($E$8&gt;=VALUE(RIGHT(Componentes!Q21,1)),"X",""))</f>
        <v>X</v>
      </c>
      <c r="R21" s="30"/>
      <c r="S21" s="384" t="s">
        <v>379</v>
      </c>
      <c r="T21" s="34"/>
      <c r="U21" s="34"/>
      <c r="V21" s="34"/>
      <c r="W21" s="34"/>
      <c r="X21" s="34"/>
      <c r="Z21" s="107" t="str">
        <f>Componentes!R21</f>
        <v>obrigatória / aferida em todos os ciclos</v>
      </c>
      <c r="AL21" s="132" t="str">
        <f t="shared" si="0"/>
        <v>ok</v>
      </c>
      <c r="AM21" s="133" t="str">
        <f t="shared" si="0"/>
        <v>ok</v>
      </c>
      <c r="AN21" s="133" t="str">
        <f t="shared" si="0"/>
        <v>ok</v>
      </c>
      <c r="AO21" s="133" t="str">
        <f t="shared" si="0"/>
        <v>ok</v>
      </c>
      <c r="AP21" s="134" t="str">
        <f t="shared" si="0"/>
        <v>ok</v>
      </c>
    </row>
    <row r="22" spans="1:42" s="59" customFormat="1" ht="9.9499999999999993" customHeight="1" x14ac:dyDescent="0.35">
      <c r="A22" s="108"/>
      <c r="L22" s="111"/>
      <c r="M22" s="111"/>
      <c r="N22" s="111"/>
      <c r="O22" s="111"/>
      <c r="P22" s="111"/>
      <c r="Q22" s="111"/>
      <c r="S22" s="110"/>
      <c r="T22" s="110"/>
      <c r="U22" s="110"/>
      <c r="V22" s="110"/>
      <c r="W22" s="110"/>
      <c r="X22" s="110"/>
      <c r="Z22" s="75"/>
      <c r="AL22" s="135"/>
      <c r="AM22" s="135"/>
      <c r="AN22" s="135"/>
      <c r="AO22" s="135"/>
      <c r="AP22" s="135"/>
    </row>
    <row r="23" spans="1:42" s="59" customFormat="1" ht="9.9499999999999993" customHeight="1" x14ac:dyDescent="0.35">
      <c r="A23" s="108"/>
      <c r="L23" s="111"/>
      <c r="M23" s="111"/>
      <c r="N23" s="111"/>
      <c r="O23" s="111"/>
      <c r="P23" s="111"/>
      <c r="Q23" s="111"/>
      <c r="S23" s="110"/>
      <c r="T23" s="110"/>
      <c r="U23" s="110"/>
      <c r="V23" s="110"/>
      <c r="W23" s="110"/>
      <c r="X23" s="110"/>
      <c r="Z23" s="75"/>
      <c r="AL23" s="135"/>
      <c r="AM23" s="135"/>
      <c r="AN23" s="135"/>
      <c r="AO23" s="135"/>
      <c r="AP23" s="135"/>
    </row>
    <row r="24" spans="1:42" s="59" customFormat="1" ht="9.9499999999999993" customHeight="1" x14ac:dyDescent="0.35">
      <c r="A24" s="108"/>
      <c r="L24" s="111"/>
      <c r="M24" s="111"/>
      <c r="N24" s="111"/>
      <c r="O24" s="111"/>
      <c r="P24" s="111"/>
      <c r="Q24" s="111"/>
      <c r="S24" s="110"/>
      <c r="T24" s="110"/>
      <c r="U24" s="110"/>
      <c r="V24" s="110"/>
      <c r="W24" s="110"/>
      <c r="X24" s="110"/>
      <c r="Z24" s="75"/>
      <c r="AL24" s="13"/>
      <c r="AM24" s="29"/>
      <c r="AN24" s="29"/>
      <c r="AO24" s="29"/>
      <c r="AP24" s="29"/>
    </row>
    <row r="25" spans="1:42" s="59" customFormat="1" ht="9.9499999999999993" customHeight="1" x14ac:dyDescent="0.35">
      <c r="A25" s="108"/>
      <c r="L25" s="111"/>
      <c r="M25" s="111"/>
      <c r="N25" s="111"/>
      <c r="O25" s="111"/>
      <c r="P25" s="111"/>
      <c r="Q25" s="111"/>
      <c r="S25" s="110"/>
      <c r="T25" s="110"/>
      <c r="U25" s="110"/>
      <c r="V25" s="110"/>
      <c r="W25" s="110"/>
      <c r="X25" s="110"/>
      <c r="Z25" s="75"/>
      <c r="AL25" s="13"/>
      <c r="AM25" s="29"/>
      <c r="AN25" s="29"/>
      <c r="AO25" s="29"/>
      <c r="AP25" s="29"/>
    </row>
    <row r="26" spans="1:42" s="59" customFormat="1" ht="12" customHeight="1" thickBot="1" x14ac:dyDescent="0.4">
      <c r="A26" s="108"/>
      <c r="E26" s="376" t="s">
        <v>290</v>
      </c>
      <c r="L26" s="111"/>
      <c r="M26" s="111"/>
      <c r="N26" s="111"/>
      <c r="O26" s="111"/>
      <c r="P26" s="111"/>
      <c r="Q26" s="111"/>
      <c r="S26" s="110"/>
      <c r="T26" s="110"/>
      <c r="U26" s="110"/>
      <c r="V26" s="110"/>
      <c r="W26" s="110"/>
      <c r="X26" s="110"/>
      <c r="Z26" s="75"/>
      <c r="AL26" s="13"/>
      <c r="AM26" s="29"/>
      <c r="AN26" s="29"/>
      <c r="AO26" s="29"/>
      <c r="AP26" s="29"/>
    </row>
    <row r="27" spans="1:42" ht="39.950000000000003" customHeight="1" x14ac:dyDescent="0.25">
      <c r="A27" s="28"/>
      <c r="B27" s="674" t="str">
        <f>CONCATENATE("COMPONENTE II: ",Componentes!C23)</f>
        <v>COMPONENTE II: Capacitação</v>
      </c>
      <c r="C27" s="674"/>
      <c r="D27" s="674"/>
      <c r="E27" s="594">
        <f>PesosInd!D21</f>
        <v>15</v>
      </c>
      <c r="F27" s="675" t="str">
        <f>$F$11</f>
        <v>Metas requeridas conforme Nível de Implementação</v>
      </c>
      <c r="G27" s="675"/>
      <c r="H27" s="675"/>
      <c r="I27" s="675"/>
      <c r="J27" s="675"/>
      <c r="K27" s="33"/>
      <c r="L27" s="670" t="str">
        <f>L$11</f>
        <v>PACTUAÇÃO: Metas a serem VERIFICADAS (alcançadas ou mantidas) em cada Ciclo</v>
      </c>
      <c r="M27" s="671"/>
      <c r="N27" s="671"/>
      <c r="O27" s="671"/>
      <c r="P27" s="671"/>
      <c r="Q27" s="672"/>
      <c r="R27" s="33"/>
      <c r="S27" s="663" t="str">
        <f>S$11</f>
        <v>Condição INICIAL do CBH</v>
      </c>
      <c r="T27" s="665" t="str">
        <f>T$11</f>
        <v>CERTIFICAÇÃO pelo Conselho Estadual</v>
      </c>
      <c r="U27" s="666"/>
      <c r="V27" s="666"/>
      <c r="W27" s="666"/>
      <c r="X27" s="667"/>
      <c r="Z27" s="668" t="str">
        <f>Z11</f>
        <v>Condições de Exigibilidade e Critérios de Aferição</v>
      </c>
    </row>
    <row r="28" spans="1:42" ht="35.1" customHeight="1" thickBot="1" x14ac:dyDescent="0.3">
      <c r="A28" s="28"/>
      <c r="B28" s="673" t="s">
        <v>18</v>
      </c>
      <c r="C28" s="673"/>
      <c r="D28" s="418" t="str">
        <f>D12</f>
        <v>Descrição da Meta</v>
      </c>
      <c r="E28" s="61" t="s">
        <v>62</v>
      </c>
      <c r="F28" s="61" t="str">
        <f>F12</f>
        <v>N1i</v>
      </c>
      <c r="G28" s="61" t="str">
        <f>G12</f>
        <v>N2i</v>
      </c>
      <c r="H28" s="61" t="str">
        <f>H12</f>
        <v>N3i</v>
      </c>
      <c r="I28" s="61" t="str">
        <f>I12</f>
        <v>N4i</v>
      </c>
      <c r="J28" s="61" t="str">
        <f>J12</f>
        <v>N5i</v>
      </c>
      <c r="K28" s="25"/>
      <c r="L28" s="385" t="str">
        <f t="shared" ref="L28:Q28" si="1">L$12</f>
        <v>Inicial</v>
      </c>
      <c r="M28" s="385">
        <f t="shared" si="1"/>
        <v>2019</v>
      </c>
      <c r="N28" s="385">
        <f t="shared" si="1"/>
        <v>2020</v>
      </c>
      <c r="O28" s="385">
        <f t="shared" si="1"/>
        <v>2021</v>
      </c>
      <c r="P28" s="385">
        <f t="shared" si="1"/>
        <v>2022</v>
      </c>
      <c r="Q28" s="385">
        <f t="shared" si="1"/>
        <v>2023</v>
      </c>
      <c r="R28" s="25"/>
      <c r="S28" s="664"/>
      <c r="T28" s="386">
        <f>T$12</f>
        <v>2019</v>
      </c>
      <c r="U28" s="386">
        <f>U$12</f>
        <v>2020</v>
      </c>
      <c r="V28" s="386">
        <f>V$12</f>
        <v>2021</v>
      </c>
      <c r="W28" s="386">
        <f>W$12</f>
        <v>2022</v>
      </c>
      <c r="X28" s="386">
        <f>X$12</f>
        <v>2023</v>
      </c>
      <c r="Z28" s="669"/>
    </row>
    <row r="29" spans="1:42" ht="58.5" customHeight="1" x14ac:dyDescent="0.35">
      <c r="A29" s="28">
        <v>10</v>
      </c>
      <c r="B29" s="62" t="str">
        <f>Componentes!B29</f>
        <v>II.1</v>
      </c>
      <c r="C29" s="65" t="str">
        <f>Componentes!C29</f>
        <v>Capacitação de membros novos</v>
      </c>
      <c r="D29" s="65" t="str">
        <f>Componentes!D29</f>
        <v>Em até 120 dias após a posse de novos membros no Comitê promove-se ação de capacitação, contemplando temática compatível com o nivel de implementaçao da gestão de recursos hídricos na respectiva bacia e carga horária mínima de 16h.</v>
      </c>
      <c r="E29" s="377" t="str">
        <f>Componentes!F29</f>
        <v>EE e/ou Comitê (informar)</v>
      </c>
      <c r="F29" s="64" t="str">
        <f>IF(Componentes!G29&lt;&gt;"",Componentes!G29,"")</f>
        <v/>
      </c>
      <c r="G29" s="64" t="str">
        <f>IF(Componentes!H29&lt;&gt;"",Componentes!H29,"")</f>
        <v>O</v>
      </c>
      <c r="H29" s="64" t="str">
        <f>IF(Componentes!I29&lt;&gt;"",Componentes!I29,"")</f>
        <v>O</v>
      </c>
      <c r="I29" s="64" t="str">
        <f>IF(Componentes!J29&lt;&gt;"",Componentes!J29,"")</f>
        <v>O</v>
      </c>
      <c r="J29" s="64" t="str">
        <f>IF(AND($E$8&gt;2,Componentes!K29&lt;&gt;""),Componentes!K29,"")</f>
        <v>O</v>
      </c>
      <c r="K29" s="8"/>
      <c r="L29" s="34"/>
      <c r="M29" s="34" t="str">
        <f>IF(Componentes!M29="","",IF($E$8&gt;=VALUE(RIGHT(Componentes!M29,1)),"X",""))</f>
        <v>X</v>
      </c>
      <c r="N29" s="34" t="str">
        <f>IF(Componentes!N29="","",IF($E$8&gt;=VALUE(RIGHT(Componentes!N29,1)),"X",""))</f>
        <v>X</v>
      </c>
      <c r="O29" s="34" t="str">
        <f>IF(Componentes!O29="","",IF($E$8&gt;=VALUE(RIGHT(Componentes!O29,1)),"X",""))</f>
        <v>X</v>
      </c>
      <c r="P29" s="34" t="str">
        <f>IF(Componentes!P29="","",IF($E$8&gt;=VALUE(RIGHT(Componentes!P29,1)),"X",""))</f>
        <v>X</v>
      </c>
      <c r="Q29" s="34" t="str">
        <f>IF(Componentes!Q29="","",IF($E$8&gt;=VALUE(RIGHT(Componentes!Q29,1)),"X",""))</f>
        <v>X</v>
      </c>
      <c r="R29" s="8"/>
      <c r="S29" s="384" t="s">
        <v>380</v>
      </c>
      <c r="T29" s="34"/>
      <c r="U29" s="34"/>
      <c r="V29" s="34"/>
      <c r="W29" s="34"/>
      <c r="X29" s="34"/>
      <c r="Z29" s="105" t="str">
        <f>Componentes!R29</f>
        <v>obrigatória  / aferida em todos os ciclos, quando requerida  (a partir do Ano 2, para Comitê de condiçao inicial "N1") / admite cumprimento parcial ( indicar % de atendimento)</v>
      </c>
      <c r="AL29" s="136" t="str">
        <f t="shared" ref="AL29:AP31" si="2">IF(AND($S29="",F29="O"),1,IF(F29="","","ok"))</f>
        <v/>
      </c>
      <c r="AM29" s="127" t="str">
        <f t="shared" si="2"/>
        <v>ok</v>
      </c>
      <c r="AN29" s="127" t="str">
        <f t="shared" si="2"/>
        <v>ok</v>
      </c>
      <c r="AO29" s="127" t="str">
        <f t="shared" si="2"/>
        <v>ok</v>
      </c>
      <c r="AP29" s="128" t="str">
        <f t="shared" si="2"/>
        <v>ok</v>
      </c>
    </row>
    <row r="30" spans="1:42" ht="58.5" customHeight="1" x14ac:dyDescent="0.35">
      <c r="A30" s="28">
        <v>11</v>
      </c>
      <c r="B30" s="62" t="str">
        <f>Componentes!B30</f>
        <v>II.2</v>
      </c>
      <c r="C30" s="65" t="str">
        <f>Componentes!C30</f>
        <v>Plano de Capacitação (aprovação/revisão)</v>
      </c>
      <c r="D30" s="65" t="str">
        <f>Componentes!D30</f>
        <v>Plano de Capacitação específico, baseado em competências, elaborado para o Comitê de acordo com as suas necessidades e peculiaridades, aprovado e vigente. (o Plano de Cap. deverá ser revisado ou validado a cada ciclo)</v>
      </c>
      <c r="E30" s="380" t="str">
        <f>Componentes!F30</f>
        <v>EE e/ou Comitê (informar)</v>
      </c>
      <c r="F30" s="64" t="str">
        <f>IF(Componentes!G30&lt;&gt;"",Componentes!G30,"")</f>
        <v/>
      </c>
      <c r="G30" s="64" t="str">
        <f>IF(Componentes!H30&lt;&gt;"",Componentes!H30,"")</f>
        <v/>
      </c>
      <c r="H30" s="64" t="str">
        <f>IF(Componentes!I30&lt;&gt;"",Componentes!I30,"")</f>
        <v>O</v>
      </c>
      <c r="I30" s="64" t="str">
        <f>IF(Componentes!J30&lt;&gt;"",Componentes!J30,"")</f>
        <v>O</v>
      </c>
      <c r="J30" s="64" t="str">
        <f>IF(AND($E$8&gt;2,Componentes!K30&lt;&gt;""),Componentes!K30,"")</f>
        <v>O</v>
      </c>
      <c r="K30" s="8"/>
      <c r="L30" s="34" t="str">
        <f>IF(Componentes!L30="","",IF($E$8&gt;=VALUE(RIGHT(Componentes!L30,1)),"X",""))</f>
        <v/>
      </c>
      <c r="M30" s="34" t="str">
        <f>IF(Componentes!M30="","",IF($E$8&gt;=VALUE(RIGHT(Componentes!M30,1)),"X",""))</f>
        <v/>
      </c>
      <c r="N30" s="34" t="str">
        <f>IF(Componentes!N30="","",IF($E$8&gt;=VALUE(RIGHT(Componentes!N30,1)),"X",""))</f>
        <v>X</v>
      </c>
      <c r="O30" s="34" t="str">
        <f>IF(Componentes!O30="","",IF($E$8&gt;=VALUE(RIGHT(Componentes!O30,1)),"X",""))</f>
        <v>X</v>
      </c>
      <c r="P30" s="34" t="str">
        <f>IF(Componentes!P30="","",IF($E$8&gt;=VALUE(RIGHT(Componentes!P30,1)),"X",""))</f>
        <v>X</v>
      </c>
      <c r="Q30" s="34" t="str">
        <f>IF(Componentes!Q30="","",IF($E$8&gt;=VALUE(RIGHT(Componentes!Q30,1)),"X",""))</f>
        <v>X</v>
      </c>
      <c r="R30" s="8"/>
      <c r="S30" s="384" t="s">
        <v>379</v>
      </c>
      <c r="T30" s="34"/>
      <c r="U30" s="34"/>
      <c r="V30" s="34"/>
      <c r="W30" s="34"/>
      <c r="X30" s="34"/>
      <c r="Z30" s="106" t="str">
        <f>Componentes!R30</f>
        <v>obrigatória / aferida anualmente a partir do Ano 2 (a partir do Ano 3, para Comitê de condiçao inicial "N1")</v>
      </c>
      <c r="AL30" s="137" t="str">
        <f t="shared" si="2"/>
        <v/>
      </c>
      <c r="AM30" s="130" t="str">
        <f t="shared" si="2"/>
        <v/>
      </c>
      <c r="AN30" s="130" t="str">
        <f t="shared" si="2"/>
        <v>ok</v>
      </c>
      <c r="AO30" s="130" t="str">
        <f t="shared" si="2"/>
        <v>ok</v>
      </c>
      <c r="AP30" s="131" t="str">
        <f t="shared" si="2"/>
        <v>ok</v>
      </c>
    </row>
    <row r="31" spans="1:42" ht="58.5" customHeight="1" thickBot="1" x14ac:dyDescent="0.4">
      <c r="A31" s="28">
        <v>12</v>
      </c>
      <c r="B31" s="62" t="str">
        <f>Componentes!B31</f>
        <v>II.3</v>
      </c>
      <c r="C31" s="65" t="str">
        <f>Componentes!C31</f>
        <v>Implementação e Monitoramento do Plano de Capacitaçao</v>
      </c>
      <c r="D31" s="65" t="str">
        <f>Componentes!D31</f>
        <v>Ações previstas no Plano de Capacitação, encontram-se em implementação conforme cronograma (indicar % de atendimento)</v>
      </c>
      <c r="E31" s="377" t="str">
        <f>Componentes!F31</f>
        <v>EE e/ou Comitê (informar)</v>
      </c>
      <c r="F31" s="64" t="str">
        <f>IF(Componentes!G31&lt;&gt;"",Componentes!G31,"")</f>
        <v/>
      </c>
      <c r="G31" s="64" t="str">
        <f>IF(Componentes!H31&lt;&gt;"",Componentes!H31,"")</f>
        <v/>
      </c>
      <c r="H31" s="64" t="str">
        <f>IF(Componentes!I31&lt;&gt;"",Componentes!I31,"")</f>
        <v>O</v>
      </c>
      <c r="I31" s="64" t="str">
        <f>IF(Componentes!J31&lt;&gt;"",Componentes!J31,"")</f>
        <v>O</v>
      </c>
      <c r="J31" s="64" t="str">
        <f>IF(AND($E$8&gt;2,Componentes!K31&lt;&gt;""),Componentes!K31,"")</f>
        <v>O</v>
      </c>
      <c r="K31" s="8"/>
      <c r="L31" s="34" t="str">
        <f>IF(Componentes!L31="","",IF($E$8&gt;=VALUE(RIGHT(Componentes!L31,1)),"X",""))</f>
        <v/>
      </c>
      <c r="M31" s="34" t="str">
        <f>IF(Componentes!M31="","",IF($E$8&gt;=VALUE(RIGHT(Componentes!M31,1)),"X",""))</f>
        <v/>
      </c>
      <c r="N31" s="34" t="str">
        <f>IF(Componentes!N31="","",IF($E$8&gt;=VALUE(RIGHT(Componentes!N31,1)),"X",""))</f>
        <v>X</v>
      </c>
      <c r="O31" s="34" t="str">
        <f>IF(Componentes!O31="","",IF($E$8&gt;=VALUE(RIGHT(Componentes!O31,1)),"X",""))</f>
        <v>X</v>
      </c>
      <c r="P31" s="34" t="str">
        <f>IF(Componentes!P31="","",IF($E$8&gt;=VALUE(RIGHT(Componentes!P31,1)),"X",""))</f>
        <v>X</v>
      </c>
      <c r="Q31" s="34" t="str">
        <f>IF(Componentes!Q31="","",IF($E$8&gt;=VALUE(RIGHT(Componentes!Q31,1)),"X",""))</f>
        <v>X</v>
      </c>
      <c r="R31" s="8"/>
      <c r="S31" s="384" t="s">
        <v>380</v>
      </c>
      <c r="T31" s="34"/>
      <c r="U31" s="34"/>
      <c r="V31" s="34"/>
      <c r="W31" s="34"/>
      <c r="X31" s="34"/>
      <c r="Z31" s="107" t="str">
        <f>Componentes!R31</f>
        <v>obrigatória / aferida anualmente a partir do Ano 2 (a partir do Ano 3, para Comitê de condiçao inicial "N1" ou "N2")</v>
      </c>
      <c r="AL31" s="138" t="str">
        <f t="shared" si="2"/>
        <v/>
      </c>
      <c r="AM31" s="133" t="str">
        <f t="shared" si="2"/>
        <v/>
      </c>
      <c r="AN31" s="133" t="str">
        <f t="shared" si="2"/>
        <v>ok</v>
      </c>
      <c r="AO31" s="133" t="str">
        <f t="shared" si="2"/>
        <v>ok</v>
      </c>
      <c r="AP31" s="134" t="str">
        <f t="shared" si="2"/>
        <v>ok</v>
      </c>
    </row>
    <row r="32" spans="1:42" s="59" customFormat="1" ht="9.9499999999999993" customHeight="1" x14ac:dyDescent="0.35">
      <c r="A32" s="108"/>
      <c r="L32" s="111"/>
      <c r="M32" s="111"/>
      <c r="N32" s="111"/>
      <c r="O32" s="111"/>
      <c r="P32" s="111"/>
      <c r="Q32" s="111"/>
      <c r="S32" s="110"/>
      <c r="T32" s="110"/>
      <c r="U32" s="110"/>
      <c r="V32" s="110"/>
      <c r="W32" s="110"/>
      <c r="X32" s="110"/>
      <c r="Z32" s="109"/>
      <c r="AL32" s="13"/>
      <c r="AM32" s="29"/>
      <c r="AN32" s="29"/>
      <c r="AO32" s="29"/>
      <c r="AP32" s="29"/>
    </row>
    <row r="33" spans="1:42" s="59" customFormat="1" ht="9.9499999999999993" customHeight="1" x14ac:dyDescent="0.35">
      <c r="A33" s="108"/>
      <c r="L33" s="111"/>
      <c r="M33" s="111"/>
      <c r="N33" s="111"/>
      <c r="O33" s="111"/>
      <c r="P33" s="111"/>
      <c r="Q33" s="111"/>
      <c r="S33" s="110"/>
      <c r="T33" s="110"/>
      <c r="U33" s="110"/>
      <c r="V33" s="110"/>
      <c r="W33" s="110"/>
      <c r="X33" s="110"/>
      <c r="Z33" s="75"/>
      <c r="AL33" s="13"/>
      <c r="AM33" s="29"/>
      <c r="AN33" s="29"/>
      <c r="AO33" s="29"/>
      <c r="AP33" s="29"/>
    </row>
    <row r="34" spans="1:42" s="59" customFormat="1" ht="9.9499999999999993" customHeight="1" x14ac:dyDescent="0.25">
      <c r="A34" s="108"/>
      <c r="L34" s="111"/>
      <c r="M34" s="111"/>
      <c r="N34" s="111"/>
      <c r="O34" s="111"/>
      <c r="P34" s="111"/>
      <c r="Q34" s="111"/>
      <c r="S34" s="110"/>
      <c r="T34" s="110"/>
      <c r="U34" s="110"/>
      <c r="V34" s="110"/>
      <c r="W34" s="110"/>
      <c r="X34" s="110"/>
      <c r="Z34" s="75"/>
      <c r="AL34" s="13"/>
      <c r="AM34" s="29"/>
      <c r="AN34" s="29"/>
      <c r="AO34" s="29"/>
      <c r="AP34" s="29"/>
    </row>
    <row r="35" spans="1:42" s="59" customFormat="1" ht="9.9499999999999993" customHeight="1" x14ac:dyDescent="0.25">
      <c r="A35" s="108"/>
      <c r="L35" s="111"/>
      <c r="M35" s="111"/>
      <c r="N35" s="111"/>
      <c r="O35" s="111"/>
      <c r="P35" s="111"/>
      <c r="Q35" s="111"/>
      <c r="S35" s="110"/>
      <c r="T35" s="110"/>
      <c r="U35" s="110"/>
      <c r="V35" s="110"/>
      <c r="W35" s="110"/>
      <c r="X35" s="110"/>
      <c r="Z35" s="75"/>
      <c r="AL35" s="13"/>
      <c r="AM35" s="29"/>
      <c r="AN35" s="29"/>
      <c r="AO35" s="29"/>
      <c r="AP35" s="29"/>
    </row>
    <row r="36" spans="1:42" s="59" customFormat="1" ht="12" customHeight="1" thickBot="1" x14ac:dyDescent="0.3">
      <c r="A36" s="108"/>
      <c r="E36" s="376" t="s">
        <v>290</v>
      </c>
      <c r="L36" s="111"/>
      <c r="M36" s="111"/>
      <c r="N36" s="111"/>
      <c r="O36" s="111"/>
      <c r="P36" s="111"/>
      <c r="Q36" s="111"/>
      <c r="S36" s="110"/>
      <c r="T36" s="110"/>
      <c r="U36" s="110"/>
      <c r="V36" s="110"/>
      <c r="W36" s="110"/>
      <c r="X36" s="110"/>
      <c r="Z36" s="75"/>
      <c r="AL36" s="13"/>
      <c r="AM36" s="29"/>
      <c r="AN36" s="29"/>
      <c r="AO36" s="29"/>
      <c r="AP36" s="29"/>
    </row>
    <row r="37" spans="1:42" ht="35.1" customHeight="1" x14ac:dyDescent="0.25">
      <c r="A37" s="28"/>
      <c r="B37" s="674" t="str">
        <f>CONCATENATE("COMPONENTE III: ",Componentes!C32)</f>
        <v>COMPONENTE III: Comunicação</v>
      </c>
      <c r="C37" s="674"/>
      <c r="D37" s="674"/>
      <c r="E37" s="594">
        <f>PesosInd!D26</f>
        <v>15</v>
      </c>
      <c r="F37" s="675" t="str">
        <f>$F$11</f>
        <v>Metas requeridas conforme Nível de Implementação</v>
      </c>
      <c r="G37" s="675"/>
      <c r="H37" s="675"/>
      <c r="I37" s="675"/>
      <c r="J37" s="675"/>
      <c r="K37" s="33"/>
      <c r="L37" s="670" t="str">
        <f>L$11</f>
        <v>PACTUAÇÃO: Metas a serem VERIFICADAS (alcançadas ou mantidas) em cada Ciclo</v>
      </c>
      <c r="M37" s="671"/>
      <c r="N37" s="671"/>
      <c r="O37" s="671"/>
      <c r="P37" s="671"/>
      <c r="Q37" s="672"/>
      <c r="R37" s="33"/>
      <c r="S37" s="663" t="str">
        <f>S$11</f>
        <v>Condição INICIAL do CBH</v>
      </c>
      <c r="T37" s="665" t="str">
        <f>T$11</f>
        <v>CERTIFICAÇÃO pelo Conselho Estadual</v>
      </c>
      <c r="U37" s="666"/>
      <c r="V37" s="666"/>
      <c r="W37" s="666"/>
      <c r="X37" s="667"/>
      <c r="Z37" s="668" t="str">
        <f>Z11</f>
        <v>Condições de Exigibilidade e Critérios de Aferição</v>
      </c>
    </row>
    <row r="38" spans="1:42" ht="35.1" customHeight="1" thickBot="1" x14ac:dyDescent="0.3">
      <c r="A38" s="28"/>
      <c r="B38" s="673" t="s">
        <v>18</v>
      </c>
      <c r="C38" s="673"/>
      <c r="D38" s="418" t="str">
        <f>D12</f>
        <v>Descrição da Meta</v>
      </c>
      <c r="E38" s="61" t="s">
        <v>62</v>
      </c>
      <c r="F38" s="61" t="str">
        <f>F12</f>
        <v>N1i</v>
      </c>
      <c r="G38" s="61" t="str">
        <f>G12</f>
        <v>N2i</v>
      </c>
      <c r="H38" s="61" t="str">
        <f>H12</f>
        <v>N3i</v>
      </c>
      <c r="I38" s="61" t="str">
        <f>I12</f>
        <v>N4i</v>
      </c>
      <c r="J38" s="61" t="str">
        <f>J12</f>
        <v>N5i</v>
      </c>
      <c r="K38" s="25"/>
      <c r="L38" s="385" t="str">
        <f t="shared" ref="L38:Q38" si="3">L$12</f>
        <v>Inicial</v>
      </c>
      <c r="M38" s="385">
        <f t="shared" si="3"/>
        <v>2019</v>
      </c>
      <c r="N38" s="385">
        <f t="shared" si="3"/>
        <v>2020</v>
      </c>
      <c r="O38" s="385">
        <f t="shared" si="3"/>
        <v>2021</v>
      </c>
      <c r="P38" s="385">
        <f t="shared" si="3"/>
        <v>2022</v>
      </c>
      <c r="Q38" s="385">
        <f t="shared" si="3"/>
        <v>2023</v>
      </c>
      <c r="R38" s="25"/>
      <c r="S38" s="664"/>
      <c r="T38" s="386">
        <f>T$12</f>
        <v>2019</v>
      </c>
      <c r="U38" s="386">
        <f>U$12</f>
        <v>2020</v>
      </c>
      <c r="V38" s="386">
        <f>V$12</f>
        <v>2021</v>
      </c>
      <c r="W38" s="386">
        <f>W$12</f>
        <v>2022</v>
      </c>
      <c r="X38" s="386">
        <f>X$12</f>
        <v>2023</v>
      </c>
      <c r="Z38" s="669"/>
    </row>
    <row r="39" spans="1:42" ht="42.95" customHeight="1" x14ac:dyDescent="0.25">
      <c r="A39" s="28">
        <v>13</v>
      </c>
      <c r="B39" s="69" t="str">
        <f>Componentes!B38</f>
        <v>III.1</v>
      </c>
      <c r="C39" s="70" t="str">
        <f>Componentes!C38</f>
        <v>Sitio Eletronico ou Fan Page em rede social</v>
      </c>
      <c r="D39" s="70" t="str">
        <f>Componentes!D38</f>
        <v>Manutenção e atualização de sitio eletronico, ou página pública em rede social, como instrumento de divulgação da atuação do Comitê</v>
      </c>
      <c r="E39" s="380" t="str">
        <f>Componentes!F38</f>
        <v>EE e/ou Comitê (informar)</v>
      </c>
      <c r="F39" s="64" t="str">
        <f>IF(Componentes!G38&lt;&gt;"",Componentes!G38,"")</f>
        <v/>
      </c>
      <c r="G39" s="64" t="str">
        <f>IF(Componentes!H38&lt;&gt;"",Componentes!H38,"")</f>
        <v>O</v>
      </c>
      <c r="H39" s="64" t="str">
        <f>IF(Componentes!I38&lt;&gt;"",Componentes!I38,"")</f>
        <v>O</v>
      </c>
      <c r="I39" s="64" t="str">
        <f>IF(Componentes!J38&lt;&gt;"",Componentes!J38,"")</f>
        <v>O</v>
      </c>
      <c r="J39" s="64" t="str">
        <f>IF(AND($E$8&gt;2,Componentes!K38&lt;&gt;""),Componentes!K38,"")</f>
        <v>O</v>
      </c>
      <c r="K39" s="9"/>
      <c r="L39" s="34" t="str">
        <f>IF(Componentes!L38="","",IF($E$8&gt;=VALUE(RIGHT(Componentes!L38,1)),"X",""))</f>
        <v/>
      </c>
      <c r="M39" s="34" t="str">
        <f>IF(Componentes!M38="","",IF($E$8&gt;=VALUE(RIGHT(Componentes!M38,1)),"X",""))</f>
        <v>X</v>
      </c>
      <c r="N39" s="34" t="str">
        <f>IF(Componentes!N38="","",IF($E$8&gt;=VALUE(RIGHT(Componentes!N38,1)),"X",""))</f>
        <v>X</v>
      </c>
      <c r="O39" s="34" t="str">
        <f>IF(Componentes!O38="","",IF($E$8&gt;=VALUE(RIGHT(Componentes!O38,1)),"X",""))</f>
        <v>X</v>
      </c>
      <c r="P39" s="34" t="str">
        <f>IF(Componentes!P38="","",IF($E$8&gt;=VALUE(RIGHT(Componentes!P38,1)),"X",""))</f>
        <v>X</v>
      </c>
      <c r="Q39" s="34" t="str">
        <f>IF(Componentes!Q38="","",IF($E$8&gt;=VALUE(RIGHT(Componentes!Q38,1)),"X",""))</f>
        <v>X</v>
      </c>
      <c r="R39" s="9"/>
      <c r="S39" s="384" t="s">
        <v>379</v>
      </c>
      <c r="T39" s="34"/>
      <c r="U39" s="34"/>
      <c r="V39" s="34"/>
      <c r="W39" s="34"/>
      <c r="X39" s="34"/>
      <c r="Z39" s="105" t="str">
        <f>Componentes!R38</f>
        <v>obrigatória / aferida em todos os ciclos (a partir do Ano 2, para Comitê de condiçao inicial "N1") / admite cumprimento parcial ( indicar % de atendimento)</v>
      </c>
      <c r="AL39" s="136" t="str">
        <f t="shared" ref="AL39:AP41" si="4">IF(AND($S39="",F39="O"),1,IF(F39="","","ok"))</f>
        <v/>
      </c>
      <c r="AM39" s="127" t="str">
        <f t="shared" si="4"/>
        <v>ok</v>
      </c>
      <c r="AN39" s="127" t="str">
        <f t="shared" si="4"/>
        <v>ok</v>
      </c>
      <c r="AO39" s="127" t="str">
        <f t="shared" si="4"/>
        <v>ok</v>
      </c>
      <c r="AP39" s="128" t="str">
        <f t="shared" si="4"/>
        <v>ok</v>
      </c>
    </row>
    <row r="40" spans="1:42" ht="42.95" customHeight="1" x14ac:dyDescent="0.25">
      <c r="A40" s="28">
        <v>14</v>
      </c>
      <c r="B40" s="69" t="str">
        <f>Componentes!B39</f>
        <v>III.2</v>
      </c>
      <c r="C40" s="70" t="str">
        <f>Componentes!C39</f>
        <v>Plano de Comunicação (aprovação/revisão)</v>
      </c>
      <c r="D40" s="65" t="str">
        <f>Componentes!D39</f>
        <v>Plano de Comunicação, elaborado para o Comitê de acordo com as suas necessidades e peculiaridades, aprovado e vigente. (o Plano de Comunicação deverá ser revisado ou validado a cada ciclo)</v>
      </c>
      <c r="E40" s="377" t="str">
        <f>Componentes!F39</f>
        <v>EE e/ou Comitê (informar)</v>
      </c>
      <c r="F40" s="64" t="str">
        <f>IF(Componentes!G39&lt;&gt;"",Componentes!G39,"")</f>
        <v/>
      </c>
      <c r="G40" s="64" t="str">
        <f>IF(Componentes!H39&lt;&gt;"",Componentes!H39,"")</f>
        <v/>
      </c>
      <c r="H40" s="64" t="str">
        <f>IF(Componentes!I39&lt;&gt;"",Componentes!I39,"")</f>
        <v>O</v>
      </c>
      <c r="I40" s="64" t="str">
        <f>IF(Componentes!J39&lt;&gt;"",Componentes!J39,"")</f>
        <v>O</v>
      </c>
      <c r="J40" s="64" t="str">
        <f>IF(AND($E$8&gt;2,Componentes!K39&lt;&gt;""),Componentes!K39,"")</f>
        <v>O</v>
      </c>
      <c r="K40" s="9"/>
      <c r="L40" s="34" t="str">
        <f>IF(Componentes!L39="","",IF($E$8&gt;=VALUE(RIGHT(Componentes!L39,1)),"X",""))</f>
        <v/>
      </c>
      <c r="M40" s="34" t="str">
        <f>IF(Componentes!M39="","",IF($E$8&gt;=VALUE(RIGHT(Componentes!M39,1)),"X",""))</f>
        <v/>
      </c>
      <c r="N40" s="34" t="str">
        <f>IF(Componentes!N39="","",IF($E$8&gt;=VALUE(RIGHT(Componentes!N39,1)),"X",""))</f>
        <v>X</v>
      </c>
      <c r="O40" s="34" t="str">
        <f>IF(Componentes!O39="","",IF($E$8&gt;=VALUE(RIGHT(Componentes!O39,1)),"X",""))</f>
        <v>X</v>
      </c>
      <c r="P40" s="34" t="str">
        <f>IF(Componentes!P39="","",IF($E$8&gt;=VALUE(RIGHT(Componentes!P39,1)),"X",""))</f>
        <v>X</v>
      </c>
      <c r="Q40" s="34" t="str">
        <f>IF(Componentes!Q39="","",IF($E$8&gt;=VALUE(RIGHT(Componentes!Q39,1)),"X",""))</f>
        <v>X</v>
      </c>
      <c r="R40" s="9"/>
      <c r="S40" s="384" t="s">
        <v>380</v>
      </c>
      <c r="T40" s="34"/>
      <c r="U40" s="34"/>
      <c r="V40" s="34"/>
      <c r="W40" s="34"/>
      <c r="X40" s="34"/>
      <c r="Z40" s="106" t="str">
        <f>Componentes!R39</f>
        <v>obrigatória / aferida anualmente a partir do Ano 2 (a partir do Ano 3, para Comitê de condiçao inicial "N1")</v>
      </c>
      <c r="AL40" s="137" t="str">
        <f t="shared" si="4"/>
        <v/>
      </c>
      <c r="AM40" s="130" t="str">
        <f t="shared" si="4"/>
        <v/>
      </c>
      <c r="AN40" s="130" t="str">
        <f t="shared" si="4"/>
        <v>ok</v>
      </c>
      <c r="AO40" s="130" t="str">
        <f t="shared" si="4"/>
        <v>ok</v>
      </c>
      <c r="AP40" s="131" t="str">
        <f t="shared" si="4"/>
        <v>ok</v>
      </c>
    </row>
    <row r="41" spans="1:42" ht="42.95" customHeight="1" thickBot="1" x14ac:dyDescent="0.3">
      <c r="A41" s="28">
        <v>15</v>
      </c>
      <c r="B41" s="69" t="str">
        <f>Componentes!B40</f>
        <v>III.3</v>
      </c>
      <c r="C41" s="65" t="str">
        <f>Componentes!C40</f>
        <v>Implementação do Plano de Comunicação</v>
      </c>
      <c r="D41" s="65" t="str">
        <f>Componentes!D40</f>
        <v>Ações previstas no Plano de Comunicação encontram-se em implementação conforme cronograma (indicar % de atendimento)</v>
      </c>
      <c r="E41" s="377" t="str">
        <f>Componentes!F40</f>
        <v>EE e/ou Comitê (informar)</v>
      </c>
      <c r="F41" s="64" t="str">
        <f>IF(Componentes!G40&lt;&gt;"",Componentes!G40,"")</f>
        <v/>
      </c>
      <c r="G41" s="64" t="str">
        <f>IF(Componentes!H40&lt;&gt;"",Componentes!H40,"")</f>
        <v/>
      </c>
      <c r="H41" s="64" t="str">
        <f>IF(Componentes!I40&lt;&gt;"",Componentes!I40,"")</f>
        <v>O</v>
      </c>
      <c r="I41" s="64" t="str">
        <f>IF(Componentes!J40&lt;&gt;"",Componentes!J40,"")</f>
        <v>O</v>
      </c>
      <c r="J41" s="64" t="str">
        <f>IF(AND($E$8&gt;2,Componentes!K40&lt;&gt;""),Componentes!K40,"")</f>
        <v>O</v>
      </c>
      <c r="K41" s="9"/>
      <c r="L41" s="34" t="str">
        <f>IF(Componentes!L40="","",IF($E$8&gt;=VALUE(RIGHT(Componentes!L40,1)),"X",""))</f>
        <v/>
      </c>
      <c r="M41" s="34" t="str">
        <f>IF(Componentes!M40="","",IF($E$8&gt;=VALUE(RIGHT(Componentes!M40,1)),"X",""))</f>
        <v/>
      </c>
      <c r="N41" s="34" t="str">
        <f>IF(Componentes!N40="","",IF($E$8&gt;=VALUE(RIGHT(Componentes!N40,1)),"X",""))</f>
        <v>X</v>
      </c>
      <c r="O41" s="34" t="str">
        <f>IF(Componentes!O40="","",IF($E$8&gt;=VALUE(RIGHT(Componentes!O40,1)),"X",""))</f>
        <v>X</v>
      </c>
      <c r="P41" s="34" t="str">
        <f>IF(Componentes!P40="","",IF($E$8&gt;=VALUE(RIGHT(Componentes!P40,1)),"X",""))</f>
        <v>X</v>
      </c>
      <c r="Q41" s="34" t="str">
        <f>IF(Componentes!Q40="","",IF($E$8&gt;=VALUE(RIGHT(Componentes!Q40,1)),"X",""))</f>
        <v>X</v>
      </c>
      <c r="R41" s="9"/>
      <c r="S41" s="384" t="s">
        <v>380</v>
      </c>
      <c r="T41" s="34"/>
      <c r="U41" s="34"/>
      <c r="V41" s="34"/>
      <c r="W41" s="34"/>
      <c r="X41" s="34"/>
      <c r="Z41" s="107" t="str">
        <f>Componentes!R40</f>
        <v>obrigatória / aferida anualmente a partir do Ano 2 (a partir do Ano 3, para Comitê de condiçao inicial "N1" ou "N2")</v>
      </c>
      <c r="AL41" s="138" t="str">
        <f t="shared" si="4"/>
        <v/>
      </c>
      <c r="AM41" s="133" t="str">
        <f t="shared" si="4"/>
        <v/>
      </c>
      <c r="AN41" s="133" t="str">
        <f t="shared" si="4"/>
        <v>ok</v>
      </c>
      <c r="AO41" s="133" t="str">
        <f t="shared" si="4"/>
        <v>ok</v>
      </c>
      <c r="AP41" s="134" t="str">
        <f t="shared" si="4"/>
        <v>ok</v>
      </c>
    </row>
    <row r="42" spans="1:42" s="59" customFormat="1" ht="9.9499999999999993" customHeight="1" x14ac:dyDescent="0.25">
      <c r="A42" s="108"/>
      <c r="L42" s="111"/>
      <c r="M42" s="111"/>
      <c r="N42" s="111"/>
      <c r="O42" s="111"/>
      <c r="P42" s="111"/>
      <c r="Q42" s="111"/>
      <c r="S42" s="110"/>
      <c r="T42" s="110"/>
      <c r="U42" s="110"/>
      <c r="V42" s="110"/>
      <c r="W42" s="110"/>
      <c r="X42" s="110"/>
      <c r="Z42" s="109"/>
      <c r="AL42" s="13"/>
      <c r="AM42" s="29"/>
      <c r="AN42" s="29"/>
      <c r="AO42" s="29"/>
      <c r="AP42" s="29"/>
    </row>
    <row r="43" spans="1:42" s="59" customFormat="1" ht="9.9499999999999993" customHeight="1" x14ac:dyDescent="0.25">
      <c r="A43" s="108"/>
      <c r="L43" s="111"/>
      <c r="M43" s="111"/>
      <c r="N43" s="111"/>
      <c r="O43" s="111"/>
      <c r="P43" s="111"/>
      <c r="Q43" s="111"/>
      <c r="S43" s="110"/>
      <c r="T43" s="110"/>
      <c r="U43" s="110"/>
      <c r="V43" s="110"/>
      <c r="W43" s="110"/>
      <c r="X43" s="110"/>
      <c r="Z43" s="75"/>
      <c r="AL43" s="13"/>
      <c r="AM43" s="29"/>
      <c r="AN43" s="29"/>
      <c r="AO43" s="29"/>
      <c r="AP43" s="29"/>
    </row>
    <row r="44" spans="1:42" s="59" customFormat="1" ht="9.9499999999999993" customHeight="1" x14ac:dyDescent="0.25">
      <c r="A44" s="108"/>
      <c r="L44" s="111"/>
      <c r="M44" s="111"/>
      <c r="N44" s="111"/>
      <c r="O44" s="111"/>
      <c r="P44" s="111"/>
      <c r="Q44" s="111"/>
      <c r="S44" s="110"/>
      <c r="T44" s="110"/>
      <c r="U44" s="110"/>
      <c r="V44" s="110"/>
      <c r="W44" s="110"/>
      <c r="X44" s="110"/>
      <c r="Z44" s="75"/>
      <c r="AL44" s="13"/>
      <c r="AM44" s="29"/>
      <c r="AN44" s="29"/>
      <c r="AO44" s="29"/>
      <c r="AP44" s="29"/>
    </row>
    <row r="45" spans="1:42" s="59" customFormat="1" ht="9.9499999999999993" customHeight="1" x14ac:dyDescent="0.25">
      <c r="A45" s="108"/>
      <c r="L45" s="111"/>
      <c r="M45" s="111"/>
      <c r="N45" s="111"/>
      <c r="O45" s="111"/>
      <c r="P45" s="111"/>
      <c r="Q45" s="111"/>
      <c r="S45" s="110"/>
      <c r="T45" s="110"/>
      <c r="U45" s="110"/>
      <c r="V45" s="110"/>
      <c r="W45" s="110"/>
      <c r="X45" s="110"/>
      <c r="Z45" s="75"/>
      <c r="AL45" s="13"/>
      <c r="AM45" s="29"/>
      <c r="AN45" s="29"/>
      <c r="AO45" s="29"/>
      <c r="AP45" s="29"/>
    </row>
    <row r="46" spans="1:42" s="59" customFormat="1" ht="12" customHeight="1" thickBot="1" x14ac:dyDescent="0.3">
      <c r="A46" s="108"/>
      <c r="E46" s="376" t="s">
        <v>290</v>
      </c>
      <c r="L46" s="111"/>
      <c r="M46" s="111"/>
      <c r="N46" s="111"/>
      <c r="O46" s="111"/>
      <c r="P46" s="111"/>
      <c r="Q46" s="111"/>
      <c r="S46" s="110"/>
      <c r="T46" s="110"/>
      <c r="U46" s="110"/>
      <c r="V46" s="110"/>
      <c r="W46" s="110"/>
      <c r="X46" s="110"/>
      <c r="Z46" s="75"/>
      <c r="AL46" s="13"/>
      <c r="AM46" s="29"/>
      <c r="AN46" s="29"/>
      <c r="AO46" s="29"/>
      <c r="AP46" s="29"/>
    </row>
    <row r="47" spans="1:42" ht="35.1" customHeight="1" x14ac:dyDescent="0.25">
      <c r="A47" s="28"/>
      <c r="B47" s="674" t="str">
        <f>CONCATENATE("COMPONENTE IV: ",Componentes!C42)</f>
        <v>COMPONENTE IV: Cadastro Nacional de Instâncias Colegiadas do SINGREH - CINCO</v>
      </c>
      <c r="C47" s="674"/>
      <c r="D47" s="674"/>
      <c r="E47" s="594">
        <f>PesosInd!D31</f>
        <v>15</v>
      </c>
      <c r="F47" s="675" t="str">
        <f>$F$11</f>
        <v>Metas requeridas conforme Nível de Implementação</v>
      </c>
      <c r="G47" s="675"/>
      <c r="H47" s="675"/>
      <c r="I47" s="675"/>
      <c r="J47" s="675"/>
      <c r="K47" s="33"/>
      <c r="L47" s="670" t="str">
        <f>L$11</f>
        <v>PACTUAÇÃO: Metas a serem VERIFICADAS (alcançadas ou mantidas) em cada Ciclo</v>
      </c>
      <c r="M47" s="671"/>
      <c r="N47" s="671"/>
      <c r="O47" s="671"/>
      <c r="P47" s="671"/>
      <c r="Q47" s="672"/>
      <c r="R47" s="33"/>
      <c r="S47" s="663" t="str">
        <f>S$11</f>
        <v>Condição INICIAL do CBH</v>
      </c>
      <c r="T47" s="665" t="str">
        <f>T$11</f>
        <v>CERTIFICAÇÃO pelo Conselho Estadual</v>
      </c>
      <c r="U47" s="666"/>
      <c r="V47" s="666"/>
      <c r="W47" s="666"/>
      <c r="X47" s="667"/>
      <c r="Z47" s="668" t="str">
        <f>Z11</f>
        <v>Condições de Exigibilidade e Critérios de Aferição</v>
      </c>
    </row>
    <row r="48" spans="1:42" ht="35.1" customHeight="1" thickBot="1" x14ac:dyDescent="0.3">
      <c r="A48" s="28"/>
      <c r="B48" s="673" t="s">
        <v>18</v>
      </c>
      <c r="C48" s="673"/>
      <c r="D48" s="418" t="str">
        <f>D12</f>
        <v>Descrição da Meta</v>
      </c>
      <c r="E48" s="61" t="s">
        <v>62</v>
      </c>
      <c r="F48" s="61" t="str">
        <f>F12</f>
        <v>N1i</v>
      </c>
      <c r="G48" s="61" t="str">
        <f>G12</f>
        <v>N2i</v>
      </c>
      <c r="H48" s="61" t="str">
        <f>H12</f>
        <v>N3i</v>
      </c>
      <c r="I48" s="61" t="str">
        <f>I12</f>
        <v>N4i</v>
      </c>
      <c r="J48" s="61" t="str">
        <f>J12</f>
        <v>N5i</v>
      </c>
      <c r="K48" s="25"/>
      <c r="L48" s="385" t="str">
        <f t="shared" ref="L48:Q48" si="5">L$12</f>
        <v>Inicial</v>
      </c>
      <c r="M48" s="385">
        <f t="shared" si="5"/>
        <v>2019</v>
      </c>
      <c r="N48" s="385">
        <f t="shared" si="5"/>
        <v>2020</v>
      </c>
      <c r="O48" s="385">
        <f t="shared" si="5"/>
        <v>2021</v>
      </c>
      <c r="P48" s="385">
        <f t="shared" si="5"/>
        <v>2022</v>
      </c>
      <c r="Q48" s="385">
        <f t="shared" si="5"/>
        <v>2023</v>
      </c>
      <c r="R48" s="25"/>
      <c r="S48" s="664"/>
      <c r="T48" s="386">
        <f>T$12</f>
        <v>2019</v>
      </c>
      <c r="U48" s="386">
        <f>U$12</f>
        <v>2020</v>
      </c>
      <c r="V48" s="386">
        <f>V$12</f>
        <v>2021</v>
      </c>
      <c r="W48" s="386">
        <f>W$12</f>
        <v>2022</v>
      </c>
      <c r="X48" s="386">
        <f>X$12</f>
        <v>2023</v>
      </c>
      <c r="Z48" s="669"/>
    </row>
    <row r="49" spans="1:42" ht="51" customHeight="1" x14ac:dyDescent="0.25">
      <c r="A49" s="28">
        <v>16</v>
      </c>
      <c r="B49" s="69" t="str">
        <f>Componentes!B48</f>
        <v>IV.1</v>
      </c>
      <c r="C49" s="70" t="str">
        <f>Componentes!C48</f>
        <v>Conhecimento dos membros (entidades e representantes)</v>
      </c>
      <c r="D49" s="70" t="str">
        <f>Componentes!D48</f>
        <v>Manutenção de base de dados e informaçoes atualizada, contendo a composição do Comitê, entidades e membros, titulares e suplentes, mandatos, endereços, status de capacitaçao, dentre outras informaçoes, conforme padrão definido pela ANA</v>
      </c>
      <c r="E49" s="71" t="str">
        <f>Componentes!F48</f>
        <v>Comitê</v>
      </c>
      <c r="F49" s="64" t="str">
        <f>IF(Componentes!G48&lt;&gt;"",Componentes!G48,"")</f>
        <v/>
      </c>
      <c r="G49" s="64" t="str">
        <f>IF(Componentes!H48&lt;&gt;"",Componentes!H48,"")</f>
        <v>O</v>
      </c>
      <c r="H49" s="64" t="str">
        <f>IF(Componentes!I48&lt;&gt;"",Componentes!I48,"")</f>
        <v>O</v>
      </c>
      <c r="I49" s="64" t="str">
        <f>IF(Componentes!J48&lt;&gt;"",Componentes!J48,"")</f>
        <v>O</v>
      </c>
      <c r="J49" s="64" t="str">
        <f>IF(AND($E$8&gt;2,Componentes!K48&lt;&gt;""),Componentes!K48,"")</f>
        <v>O</v>
      </c>
      <c r="K49" s="9"/>
      <c r="L49" s="34" t="str">
        <f>IF(Componentes!L48="","",IF($E$8&gt;=VALUE(RIGHT(Componentes!L48,1)),"X",""))</f>
        <v/>
      </c>
      <c r="M49" s="34" t="str">
        <f>IF(Componentes!M48="","",IF($E$8&gt;=VALUE(RIGHT(Componentes!M48,1)),"X",""))</f>
        <v>X</v>
      </c>
      <c r="N49" s="34" t="str">
        <f>IF(Componentes!N48="","",IF($E$8&gt;=VALUE(RIGHT(Componentes!N48,1)),"X",""))</f>
        <v>X</v>
      </c>
      <c r="O49" s="34" t="str">
        <f>IF(Componentes!O48="","",IF($E$8&gt;=VALUE(RIGHT(Componentes!O48,1)),"X",""))</f>
        <v>X</v>
      </c>
      <c r="P49" s="34" t="str">
        <f>IF(Componentes!P48="","",IF($E$8&gt;=VALUE(RIGHT(Componentes!P48,1)),"X",""))</f>
        <v>X</v>
      </c>
      <c r="Q49" s="34" t="str">
        <f>IF(Componentes!Q48="","",IF($E$8&gt;=VALUE(RIGHT(Componentes!Q48,1)),"X",""))</f>
        <v>X</v>
      </c>
      <c r="R49" s="9"/>
      <c r="S49" s="384" t="s">
        <v>379</v>
      </c>
      <c r="T49" s="34"/>
      <c r="U49" s="34"/>
      <c r="V49" s="34"/>
      <c r="W49" s="34"/>
      <c r="X49" s="34"/>
      <c r="Z49" s="105" t="str">
        <f>Componentes!R48</f>
        <v>obrigatória / aferida em todos os ciclos (a partir do Ano 2, para Comitê de condiçao inicial "N1")</v>
      </c>
      <c r="AL49" s="136" t="str">
        <f t="shared" ref="AL49:AP51" si="6">IF(AND($S49="",F49="O"),1,IF(F49="","","ok"))</f>
        <v/>
      </c>
      <c r="AM49" s="127" t="str">
        <f t="shared" si="6"/>
        <v>ok</v>
      </c>
      <c r="AN49" s="127" t="str">
        <f t="shared" si="6"/>
        <v>ok</v>
      </c>
      <c r="AO49" s="127" t="str">
        <f t="shared" si="6"/>
        <v>ok</v>
      </c>
      <c r="AP49" s="128" t="str">
        <f t="shared" si="6"/>
        <v>ok</v>
      </c>
    </row>
    <row r="50" spans="1:42" ht="51" customHeight="1" x14ac:dyDescent="0.25">
      <c r="A50" s="28">
        <v>17</v>
      </c>
      <c r="B50" s="69" t="str">
        <f>Componentes!B49</f>
        <v>IV.2</v>
      </c>
      <c r="C50" s="70" t="str">
        <f>Componentes!C49</f>
        <v>Conhecimento da Atuação</v>
      </c>
      <c r="D50" s="70" t="str">
        <f>Componentes!D49</f>
        <v>Manutenção de base de dados e informações atualizada, contendo o registro da atuação do Comitê (convocatórias, atas, resoluções, moções, relatórios de atividades), conforme padrão definido pela ANA</v>
      </c>
      <c r="E50" s="71" t="str">
        <f>Componentes!F49</f>
        <v>Comitê</v>
      </c>
      <c r="F50" s="64" t="str">
        <f>IF(Componentes!G49&lt;&gt;"",Componentes!G49,"")</f>
        <v/>
      </c>
      <c r="G50" s="64" t="str">
        <f>IF(Componentes!H49&lt;&gt;"",Componentes!H49,"")</f>
        <v/>
      </c>
      <c r="H50" s="64" t="str">
        <f>IF(Componentes!I49&lt;&gt;"",Componentes!I49,"")</f>
        <v>O</v>
      </c>
      <c r="I50" s="64" t="str">
        <f>IF(Componentes!J49&lt;&gt;"",Componentes!J49,"")</f>
        <v>O</v>
      </c>
      <c r="J50" s="64" t="str">
        <f>IF(AND($E$8&gt;2,Componentes!K49&lt;&gt;""),Componentes!K49,"")</f>
        <v>O</v>
      </c>
      <c r="K50" s="9"/>
      <c r="L50" s="34" t="str">
        <f>IF(Componentes!L49="","",IF($E$8&gt;=VALUE(RIGHT(Componentes!L49,1)),"X",""))</f>
        <v/>
      </c>
      <c r="M50" s="34" t="str">
        <f>IF(Componentes!M49="","",IF($E$8&gt;=VALUE(RIGHT(Componentes!M49,1)),"X",""))</f>
        <v>X</v>
      </c>
      <c r="N50" s="34" t="str">
        <f>IF(Componentes!N49="","",IF($E$8&gt;=VALUE(RIGHT(Componentes!N49,1)),"X",""))</f>
        <v>X</v>
      </c>
      <c r="O50" s="34" t="str">
        <f>IF(Componentes!O49="","",IF($E$8&gt;=VALUE(RIGHT(Componentes!O49,1)),"X",""))</f>
        <v>X</v>
      </c>
      <c r="P50" s="34" t="str">
        <f>IF(Componentes!P49="","",IF($E$8&gt;=VALUE(RIGHT(Componentes!P49,1)),"X",""))</f>
        <v>X</v>
      </c>
      <c r="Q50" s="34" t="str">
        <f>IF(Componentes!Q49="","",IF($E$8&gt;=VALUE(RIGHT(Componentes!Q49,1)),"X",""))</f>
        <v>X</v>
      </c>
      <c r="R50" s="9"/>
      <c r="S50" s="384" t="s">
        <v>379</v>
      </c>
      <c r="T50" s="34"/>
      <c r="U50" s="34"/>
      <c r="V50" s="34"/>
      <c r="W50" s="34"/>
      <c r="X50" s="34"/>
      <c r="Z50" s="106" t="str">
        <f>Componentes!R49</f>
        <v>obrigatória / aferida em todos os ciclos (a partir do Ano 2, para Comitê de condiçao inicial "N1")</v>
      </c>
      <c r="AL50" s="137" t="str">
        <f t="shared" si="6"/>
        <v/>
      </c>
      <c r="AM50" s="130" t="str">
        <f t="shared" si="6"/>
        <v/>
      </c>
      <c r="AN50" s="130" t="str">
        <f t="shared" si="6"/>
        <v>ok</v>
      </c>
      <c r="AO50" s="130" t="str">
        <f t="shared" si="6"/>
        <v>ok</v>
      </c>
      <c r="AP50" s="131" t="str">
        <f t="shared" si="6"/>
        <v>ok</v>
      </c>
    </row>
    <row r="51" spans="1:42" ht="51" customHeight="1" thickBot="1" x14ac:dyDescent="0.3">
      <c r="A51" s="28">
        <v>18</v>
      </c>
      <c r="B51" s="69" t="str">
        <f>Componentes!B50</f>
        <v>IV.3</v>
      </c>
      <c r="C51" s="70" t="str">
        <f>Componentes!C50</f>
        <v>Conhecimento dos Instrumentos</v>
      </c>
      <c r="D51" s="70" t="str">
        <f>Componentes!D50</f>
        <v>Manutençao da base de conhecimento atualizada, considerando o status da implementação e ao menos os conteúdos afetos aos intrumentos de gestão sob governabilidade do Comitê (Plano, Enquadramento, Cobrança)</v>
      </c>
      <c r="E51" s="71" t="str">
        <f>Componentes!F50</f>
        <v>Comitê</v>
      </c>
      <c r="F51" s="64" t="str">
        <f>IF(Componentes!G50&lt;&gt;"",Componentes!G50,"")</f>
        <v/>
      </c>
      <c r="G51" s="64" t="str">
        <f>IF(Componentes!H50&lt;&gt;"",Componentes!H50,"")</f>
        <v/>
      </c>
      <c r="H51" s="64" t="str">
        <f>IF(Componentes!I50&lt;&gt;"",Componentes!I50,"")</f>
        <v>O</v>
      </c>
      <c r="I51" s="64" t="str">
        <f>IF(Componentes!J50&lt;&gt;"",Componentes!J50,"")</f>
        <v>O</v>
      </c>
      <c r="J51" s="64" t="str">
        <f>IF(AND($E$8&gt;2,Componentes!K50&lt;&gt;""),Componentes!K50,"")</f>
        <v>O</v>
      </c>
      <c r="K51" s="9"/>
      <c r="L51" s="34" t="str">
        <f>IF(Componentes!L50="","",IF($E$8&gt;=VALUE(RIGHT(Componentes!L50,1)),"X",""))</f>
        <v/>
      </c>
      <c r="M51" s="34" t="str">
        <f>IF(Componentes!M50="","",IF($E$8&gt;=VALUE(RIGHT(Componentes!M50,1)),"X",""))</f>
        <v>X</v>
      </c>
      <c r="N51" s="34" t="str">
        <f>IF(Componentes!N50="","",IF($E$8&gt;=VALUE(RIGHT(Componentes!N50,1)),"X",""))</f>
        <v>X</v>
      </c>
      <c r="O51" s="34" t="str">
        <f>IF(Componentes!O50="","",IF($E$8&gt;=VALUE(RIGHT(Componentes!O50,1)),"X",""))</f>
        <v>X</v>
      </c>
      <c r="P51" s="34" t="str">
        <f>IF(Componentes!P50="","",IF($E$8&gt;=VALUE(RIGHT(Componentes!P50,1)),"X",""))</f>
        <v>X</v>
      </c>
      <c r="Q51" s="34" t="str">
        <f>IF(Componentes!Q50="","",IF($E$8&gt;=VALUE(RIGHT(Componentes!Q50,1)),"X",""))</f>
        <v>X</v>
      </c>
      <c r="R51" s="9"/>
      <c r="S51" s="384" t="s">
        <v>379</v>
      </c>
      <c r="T51" s="34"/>
      <c r="U51" s="34"/>
      <c r="V51" s="34"/>
      <c r="W51" s="34"/>
      <c r="X51" s="34"/>
      <c r="Z51" s="107" t="str">
        <f>Componentes!R50</f>
        <v>obrigatória / aferida em todos os ciclos (a partir do Ano 2, para Comitê de condiçao inicial "N1" ou "N2"</v>
      </c>
      <c r="AL51" s="138" t="str">
        <f t="shared" si="6"/>
        <v/>
      </c>
      <c r="AM51" s="133" t="str">
        <f t="shared" si="6"/>
        <v/>
      </c>
      <c r="AN51" s="133" t="str">
        <f t="shared" si="6"/>
        <v>ok</v>
      </c>
      <c r="AO51" s="133" t="str">
        <f t="shared" si="6"/>
        <v>ok</v>
      </c>
      <c r="AP51" s="134" t="str">
        <f t="shared" si="6"/>
        <v>ok</v>
      </c>
    </row>
    <row r="52" spans="1:42" s="112" customFormat="1" ht="9.9499999999999993" customHeight="1" x14ac:dyDescent="0.25">
      <c r="A52" s="108"/>
      <c r="L52" s="114"/>
      <c r="M52" s="114"/>
      <c r="N52" s="114"/>
      <c r="O52" s="114"/>
      <c r="P52" s="114"/>
      <c r="Q52" s="114"/>
      <c r="S52" s="113"/>
      <c r="T52" s="113"/>
      <c r="U52" s="113"/>
      <c r="V52" s="113"/>
      <c r="W52" s="113"/>
      <c r="X52" s="113"/>
      <c r="Z52" s="109"/>
      <c r="AL52" s="13"/>
      <c r="AM52" s="29"/>
      <c r="AN52" s="29"/>
      <c r="AO52" s="29"/>
      <c r="AP52" s="29"/>
    </row>
    <row r="53" spans="1:42" s="112" customFormat="1" ht="9.9499999999999993" customHeight="1" x14ac:dyDescent="0.25">
      <c r="A53" s="108"/>
      <c r="L53" s="114"/>
      <c r="M53" s="114"/>
      <c r="N53" s="114"/>
      <c r="O53" s="114"/>
      <c r="P53" s="114"/>
      <c r="Q53" s="114"/>
      <c r="S53" s="113"/>
      <c r="T53" s="113"/>
      <c r="U53" s="113"/>
      <c r="V53" s="113"/>
      <c r="W53" s="113"/>
      <c r="X53" s="113"/>
      <c r="Z53" s="75"/>
      <c r="AL53" s="13"/>
      <c r="AM53" s="29"/>
      <c r="AN53" s="29"/>
      <c r="AO53" s="29"/>
      <c r="AP53" s="29"/>
    </row>
    <row r="54" spans="1:42" s="112" customFormat="1" ht="9.9499999999999993" customHeight="1" x14ac:dyDescent="0.25">
      <c r="A54" s="108"/>
      <c r="L54" s="114"/>
      <c r="M54" s="114"/>
      <c r="N54" s="114"/>
      <c r="O54" s="114"/>
      <c r="P54" s="114"/>
      <c r="Q54" s="114"/>
      <c r="S54" s="113"/>
      <c r="T54" s="113"/>
      <c r="U54" s="113"/>
      <c r="V54" s="113"/>
      <c r="W54" s="113"/>
      <c r="X54" s="113"/>
      <c r="Z54" s="75"/>
      <c r="AL54" s="13"/>
      <c r="AM54" s="29"/>
      <c r="AN54" s="29"/>
      <c r="AO54" s="29"/>
      <c r="AP54" s="29"/>
    </row>
    <row r="55" spans="1:42" s="112" customFormat="1" ht="9.9499999999999993" customHeight="1" x14ac:dyDescent="0.25">
      <c r="A55" s="108"/>
      <c r="L55" s="114"/>
      <c r="M55" s="114"/>
      <c r="N55" s="114"/>
      <c r="O55" s="114"/>
      <c r="P55" s="114"/>
      <c r="Q55" s="114"/>
      <c r="S55" s="113"/>
      <c r="T55" s="113"/>
      <c r="U55" s="113"/>
      <c r="V55" s="113"/>
      <c r="W55" s="113"/>
      <c r="X55" s="113"/>
      <c r="Z55" s="75"/>
      <c r="AL55" s="13"/>
      <c r="AM55" s="29"/>
      <c r="AN55" s="29"/>
      <c r="AO55" s="29"/>
      <c r="AP55" s="29"/>
    </row>
    <row r="56" spans="1:42" s="112" customFormat="1" ht="12" customHeight="1" thickBot="1" x14ac:dyDescent="0.3">
      <c r="A56" s="108"/>
      <c r="E56" s="376" t="s">
        <v>290</v>
      </c>
      <c r="L56" s="114"/>
      <c r="M56" s="114"/>
      <c r="N56" s="114"/>
      <c r="O56" s="114"/>
      <c r="P56" s="114"/>
      <c r="Q56" s="114"/>
      <c r="S56" s="113"/>
      <c r="T56" s="113"/>
      <c r="U56" s="113"/>
      <c r="V56" s="113"/>
      <c r="W56" s="113"/>
      <c r="X56" s="113"/>
      <c r="Z56" s="75"/>
      <c r="AL56" s="13"/>
      <c r="AM56" s="29"/>
      <c r="AN56" s="29"/>
      <c r="AO56" s="29"/>
      <c r="AP56" s="29"/>
    </row>
    <row r="57" spans="1:42" ht="35.1" customHeight="1" x14ac:dyDescent="0.25">
      <c r="A57" s="28"/>
      <c r="B57" s="674" t="str">
        <f>CONCATENATE("COMPONENTE V: ",Componentes!C51)</f>
        <v>COMPONENTE V: Instrumentos</v>
      </c>
      <c r="C57" s="674"/>
      <c r="D57" s="674"/>
      <c r="E57" s="594">
        <f>PesosInd!D36</f>
        <v>25</v>
      </c>
      <c r="F57" s="675" t="str">
        <f>$F$11</f>
        <v>Metas requeridas conforme Nível de Implementação</v>
      </c>
      <c r="G57" s="675"/>
      <c r="H57" s="675"/>
      <c r="I57" s="675"/>
      <c r="J57" s="675"/>
      <c r="K57" s="33"/>
      <c r="L57" s="670" t="str">
        <f>L$11</f>
        <v>PACTUAÇÃO: Metas a serem VERIFICADAS (alcançadas ou mantidas) em cada Ciclo</v>
      </c>
      <c r="M57" s="671"/>
      <c r="N57" s="671"/>
      <c r="O57" s="671"/>
      <c r="P57" s="671"/>
      <c r="Q57" s="672"/>
      <c r="R57" s="33"/>
      <c r="S57" s="663" t="str">
        <f>S$11</f>
        <v>Condição INICIAL do CBH</v>
      </c>
      <c r="T57" s="665" t="str">
        <f>T$11</f>
        <v>CERTIFICAÇÃO pelo Conselho Estadual</v>
      </c>
      <c r="U57" s="666"/>
      <c r="V57" s="666"/>
      <c r="W57" s="666"/>
      <c r="X57" s="667"/>
      <c r="Z57" s="668" t="str">
        <f>Z11</f>
        <v>Condições de Exigibilidade e Critérios de Aferição</v>
      </c>
    </row>
    <row r="58" spans="1:42" ht="35.1" customHeight="1" thickBot="1" x14ac:dyDescent="0.3">
      <c r="A58" s="28"/>
      <c r="B58" s="673" t="s">
        <v>18</v>
      </c>
      <c r="C58" s="673"/>
      <c r="D58" s="418" t="str">
        <f>D12</f>
        <v>Descrição da Meta</v>
      </c>
      <c r="E58" s="61" t="s">
        <v>62</v>
      </c>
      <c r="F58" s="61" t="str">
        <f>F12</f>
        <v>N1i</v>
      </c>
      <c r="G58" s="61" t="str">
        <f>G12</f>
        <v>N2i</v>
      </c>
      <c r="H58" s="61" t="str">
        <f>H12</f>
        <v>N3i</v>
      </c>
      <c r="I58" s="61" t="str">
        <f>I12</f>
        <v>N4i</v>
      </c>
      <c r="J58" s="61" t="str">
        <f>J12</f>
        <v>N5i</v>
      </c>
      <c r="K58" s="25"/>
      <c r="L58" s="385" t="str">
        <f t="shared" ref="L58:Q58" si="7">L$12</f>
        <v>Inicial</v>
      </c>
      <c r="M58" s="385">
        <f t="shared" si="7"/>
        <v>2019</v>
      </c>
      <c r="N58" s="385">
        <f t="shared" si="7"/>
        <v>2020</v>
      </c>
      <c r="O58" s="385">
        <f t="shared" si="7"/>
        <v>2021</v>
      </c>
      <c r="P58" s="385">
        <f t="shared" si="7"/>
        <v>2022</v>
      </c>
      <c r="Q58" s="385">
        <f t="shared" si="7"/>
        <v>2023</v>
      </c>
      <c r="R58" s="25"/>
      <c r="S58" s="664"/>
      <c r="T58" s="386">
        <f>T$12</f>
        <v>2019</v>
      </c>
      <c r="U58" s="386">
        <f>U$12</f>
        <v>2020</v>
      </c>
      <c r="V58" s="386">
        <f>V$12</f>
        <v>2021</v>
      </c>
      <c r="W58" s="386">
        <f>W$12</f>
        <v>2022</v>
      </c>
      <c r="X58" s="386">
        <f>X$12</f>
        <v>2023</v>
      </c>
      <c r="Z58" s="669"/>
    </row>
    <row r="59" spans="1:42" s="2" customFormat="1" ht="63.75" x14ac:dyDescent="0.25">
      <c r="A59" s="28">
        <v>19</v>
      </c>
      <c r="B59" s="62" t="str">
        <f>Componentes!B57</f>
        <v>V.1</v>
      </c>
      <c r="C59" s="65" t="str">
        <f>Componentes!C57</f>
        <v>TDR para Plano e Enquadramento</v>
      </c>
      <c r="D59" s="65" t="str">
        <f>Componentes!D57</f>
        <v>Aprovação de TDR para elaboração de Plano e/ou Enquadramento</v>
      </c>
      <c r="E59" s="377" t="str">
        <f>Componentes!F57</f>
        <v>EE e/ou Comitê (informar)</v>
      </c>
      <c r="F59" s="64" t="str">
        <f>IF(Componentes!G57&lt;&gt;"",Componentes!G57,"")</f>
        <v/>
      </c>
      <c r="G59" s="64" t="str">
        <f>IF(Componentes!H57&lt;&gt;"",Componentes!H57,"")</f>
        <v/>
      </c>
      <c r="H59" s="64" t="str">
        <f>IF(Componentes!I57&lt;&gt;"",Componentes!I57,"")</f>
        <v>O</v>
      </c>
      <c r="I59" s="64" t="str">
        <f>IF(Componentes!J57&lt;&gt;"",Componentes!J57,"")</f>
        <v>O</v>
      </c>
      <c r="J59" s="64" t="str">
        <f>IF(AND($E$8&gt;2,Componentes!K57&lt;&gt;""),Componentes!K57,"")</f>
        <v>O</v>
      </c>
      <c r="K59" s="19"/>
      <c r="L59" s="141"/>
      <c r="M59" s="390" t="s">
        <v>381</v>
      </c>
      <c r="N59" s="390" t="s">
        <v>381</v>
      </c>
      <c r="O59" s="390" t="s">
        <v>381</v>
      </c>
      <c r="P59" s="390" t="s">
        <v>381</v>
      </c>
      <c r="Q59" s="390" t="s">
        <v>381</v>
      </c>
      <c r="R59" s="19"/>
      <c r="S59" s="384" t="s">
        <v>380</v>
      </c>
      <c r="T59" s="34"/>
      <c r="U59" s="34"/>
      <c r="V59" s="34"/>
      <c r="W59" s="34"/>
      <c r="X59" s="34"/>
      <c r="Z59" s="105" t="str">
        <f>Componentes!R57</f>
        <v xml:space="preserve">obrigatória para comitês sem Plano vigente  / aferição NO ciclo negociado e subsequentes (Negociado até Ano 3, para Comitê com nível inicial "N1"; Até Ano 2, para os demais. Negociável em qualquer ciclo, para planos com vigencia por expirar no horizonte do Programa). (TDR ja elaborado deverá ser comprovado conforme IV.3). </v>
      </c>
      <c r="AL59" s="136" t="str">
        <f t="shared" ref="AL59:AP68" si="8">IF(AND($S59="",F59="O"),1,IF(F59="","","ok"))</f>
        <v/>
      </c>
      <c r="AM59" s="127" t="str">
        <f t="shared" si="8"/>
        <v/>
      </c>
      <c r="AN59" s="127" t="str">
        <f t="shared" si="8"/>
        <v>ok</v>
      </c>
      <c r="AO59" s="127" t="str">
        <f t="shared" si="8"/>
        <v>ok</v>
      </c>
      <c r="AP59" s="128" t="str">
        <f t="shared" si="8"/>
        <v>ok</v>
      </c>
    </row>
    <row r="60" spans="1:42" s="2" customFormat="1" ht="54.95" customHeight="1" x14ac:dyDescent="0.25">
      <c r="A60" s="28">
        <v>20</v>
      </c>
      <c r="B60" s="62" t="str">
        <f>Componentes!B58</f>
        <v>V.2</v>
      </c>
      <c r="C60" s="65" t="str">
        <f>Componentes!C58</f>
        <v>Plano Aprovado</v>
      </c>
      <c r="D60" s="65" t="str">
        <f>Componentes!D58</f>
        <v>Plano de Recursos Hídricos da bacia hidrográfica aprovado pelo Comitê, em conformidade com os normativos estaduais pertinentes</v>
      </c>
      <c r="E60" s="377" t="str">
        <f>Componentes!F58</f>
        <v>EE e/ou Comitê (informar)</v>
      </c>
      <c r="F60" s="64" t="str">
        <f>IF(Componentes!G58&lt;&gt;"",Componentes!G58,"")</f>
        <v/>
      </c>
      <c r="G60" s="64" t="str">
        <f>IF(Componentes!H58&lt;&gt;"",Componentes!H58,"")</f>
        <v/>
      </c>
      <c r="H60" s="64" t="str">
        <f>IF(Componentes!I58&lt;&gt;"",Componentes!I58,"")</f>
        <v/>
      </c>
      <c r="I60" s="64" t="str">
        <f>IF(Componentes!J58&lt;&gt;"",Componentes!J58,"")</f>
        <v>O</v>
      </c>
      <c r="J60" s="64" t="str">
        <f>IF(AND($E$8&gt;2,Componentes!K58&lt;&gt;""),Componentes!K58,"")</f>
        <v>O</v>
      </c>
      <c r="K60" s="19"/>
      <c r="L60" s="141"/>
      <c r="M60" s="390"/>
      <c r="N60" s="390"/>
      <c r="O60" s="390"/>
      <c r="P60" s="390" t="s">
        <v>381</v>
      </c>
      <c r="Q60" s="390" t="s">
        <v>381</v>
      </c>
      <c r="R60" s="19"/>
      <c r="S60" s="384" t="s">
        <v>380</v>
      </c>
      <c r="T60" s="34"/>
      <c r="U60" s="34"/>
      <c r="V60" s="34"/>
      <c r="W60" s="34"/>
      <c r="X60" s="34"/>
      <c r="Z60" s="106" t="str">
        <f>Componentes!R58</f>
        <v xml:space="preserve">obrigatória para Comitê sem Plano vigente / aferição NO ciclo negociado e subsequentes (Até Ano 5, para Comitê com inicio "N1"; Até Ano 4, para os demais. (Plano vigente deverá ser comprovado conforme IV.3). </v>
      </c>
      <c r="AL60" s="137" t="str">
        <f t="shared" si="8"/>
        <v/>
      </c>
      <c r="AM60" s="130" t="str">
        <f t="shared" si="8"/>
        <v/>
      </c>
      <c r="AN60" s="130" t="str">
        <f t="shared" si="8"/>
        <v/>
      </c>
      <c r="AO60" s="130" t="str">
        <f t="shared" si="8"/>
        <v>ok</v>
      </c>
      <c r="AP60" s="131" t="str">
        <f t="shared" si="8"/>
        <v>ok</v>
      </c>
    </row>
    <row r="61" spans="1:42" s="2" customFormat="1" ht="38.25" x14ac:dyDescent="0.25">
      <c r="A61" s="28">
        <v>21</v>
      </c>
      <c r="B61" s="62" t="str">
        <f>Componentes!B59</f>
        <v>V.3</v>
      </c>
      <c r="C61" s="65" t="str">
        <f>Componentes!C59</f>
        <v>Enquadramento Aprovado</v>
      </c>
      <c r="D61" s="65" t="str">
        <f>Componentes!D59</f>
        <v>Proposta de Enquadramento dos corpos d'água aprovada pelo Comitê, incluindo plano de efetivação, em conformidade com os normativos estaduais pertinentes.</v>
      </c>
      <c r="E61" s="377" t="str">
        <f>Componentes!F59</f>
        <v>EE e/ou Comitê (informar)</v>
      </c>
      <c r="F61" s="64" t="str">
        <f>IF(Componentes!G59&lt;&gt;"",Componentes!G59,"")</f>
        <v/>
      </c>
      <c r="G61" s="64" t="str">
        <f>IF(Componentes!H59&lt;&gt;"",Componentes!H59,"")</f>
        <v/>
      </c>
      <c r="H61" s="64" t="str">
        <f>IF(Componentes!I59&lt;&gt;"",Componentes!I59,"")</f>
        <v/>
      </c>
      <c r="I61" s="64" t="str">
        <f>IF(Componentes!J59&lt;&gt;"",Componentes!J59,"")</f>
        <v/>
      </c>
      <c r="J61" s="64" t="str">
        <f>IF(AND($E$8&gt;2,Componentes!K59&lt;&gt;""),Componentes!K59,"")</f>
        <v>O</v>
      </c>
      <c r="K61" s="19"/>
      <c r="L61" s="141" t="s">
        <v>381</v>
      </c>
      <c r="M61" s="390" t="s">
        <v>381</v>
      </c>
      <c r="N61" s="390" t="s">
        <v>381</v>
      </c>
      <c r="O61" s="390" t="s">
        <v>381</v>
      </c>
      <c r="P61" s="390" t="s">
        <v>381</v>
      </c>
      <c r="Q61" s="390" t="s">
        <v>381</v>
      </c>
      <c r="R61" s="19"/>
      <c r="S61" s="384" t="s">
        <v>379</v>
      </c>
      <c r="T61" s="34"/>
      <c r="U61" s="34"/>
      <c r="V61" s="34"/>
      <c r="W61" s="34"/>
      <c r="X61" s="34"/>
      <c r="Z61" s="106" t="str">
        <f>Componentes!R59</f>
        <v xml:space="preserve">obrigatória para Comitê com Nivel Inicial a partir de "N3", em bacia compartilhada, sem Enquadramento vigente / aferição NO ciclo negociado e subsequentes. (Enquadramento vigente deverá ser comprovado conforme IV.3). </v>
      </c>
      <c r="AL61" s="137" t="str">
        <f t="shared" si="8"/>
        <v/>
      </c>
      <c r="AM61" s="130" t="str">
        <f t="shared" si="8"/>
        <v/>
      </c>
      <c r="AN61" s="130" t="str">
        <f t="shared" si="8"/>
        <v/>
      </c>
      <c r="AO61" s="130" t="str">
        <f t="shared" si="8"/>
        <v/>
      </c>
      <c r="AP61" s="131" t="str">
        <f t="shared" si="8"/>
        <v>ok</v>
      </c>
    </row>
    <row r="62" spans="1:42" s="2" customFormat="1" ht="51" x14ac:dyDescent="0.25">
      <c r="A62" s="28">
        <v>22</v>
      </c>
      <c r="B62" s="62" t="str">
        <f>Componentes!B60</f>
        <v>V.4</v>
      </c>
      <c r="C62" s="65" t="str">
        <f>Componentes!C60</f>
        <v>Estudos para implementação de Cobrança</v>
      </c>
      <c r="D62" s="65" t="str">
        <f>Componentes!D60</f>
        <v>Elaboração de estudos para implementação da cobrança na bacia hidrográfica, em conformidade com os normativos estaduais pertinentes.</v>
      </c>
      <c r="E62" s="377" t="str">
        <f>Componentes!F60</f>
        <v>EE e/ou Comitê (informar)</v>
      </c>
      <c r="F62" s="64" t="str">
        <f>IF(Componentes!G60&lt;&gt;"",Componentes!G60,"")</f>
        <v/>
      </c>
      <c r="G62" s="64" t="str">
        <f>IF(Componentes!H60&lt;&gt;"",Componentes!H60,"")</f>
        <v/>
      </c>
      <c r="H62" s="64" t="str">
        <f>IF(Componentes!I60&lt;&gt;"",Componentes!I60,"")</f>
        <v/>
      </c>
      <c r="I62" s="64" t="str">
        <f>IF(Componentes!J60&lt;&gt;"",Componentes!J60,"")</f>
        <v>O</v>
      </c>
      <c r="J62" s="64" t="str">
        <f>IF(AND($E$8&gt;2,Componentes!K60&lt;&gt;""),Componentes!K60,"")</f>
        <v>O</v>
      </c>
      <c r="K62" s="19"/>
      <c r="L62" s="141" t="s">
        <v>381</v>
      </c>
      <c r="M62" s="390" t="s">
        <v>381</v>
      </c>
      <c r="N62" s="390" t="s">
        <v>381</v>
      </c>
      <c r="O62" s="390" t="s">
        <v>381</v>
      </c>
      <c r="P62" s="390" t="s">
        <v>381</v>
      </c>
      <c r="Q62" s="390" t="s">
        <v>381</v>
      </c>
      <c r="R62" s="19"/>
      <c r="S62" s="384" t="s">
        <v>379</v>
      </c>
      <c r="T62" s="34"/>
      <c r="U62" s="34"/>
      <c r="V62" s="34"/>
      <c r="W62" s="34"/>
      <c r="X62" s="34"/>
      <c r="Z62" s="106" t="str">
        <f>Componentes!R60</f>
        <v xml:space="preserve">obrigatória para comitês com Nivel Inicial a partir de "N3", em bacia compartilhada, sem cobrança implementada / aferição NO ciclo negociado (até Ano 4) e subsequentes. (Estudos de Cobrança já realizados deverão ser comprovados conforme IV.3). </v>
      </c>
      <c r="AL62" s="137" t="str">
        <f t="shared" si="8"/>
        <v/>
      </c>
      <c r="AM62" s="130" t="str">
        <f t="shared" si="8"/>
        <v/>
      </c>
      <c r="AN62" s="130" t="str">
        <f t="shared" si="8"/>
        <v/>
      </c>
      <c r="AO62" s="130" t="str">
        <f t="shared" si="8"/>
        <v>ok</v>
      </c>
      <c r="AP62" s="131" t="str">
        <f t="shared" si="8"/>
        <v>ok</v>
      </c>
    </row>
    <row r="63" spans="1:42" s="2" customFormat="1" ht="42" customHeight="1" x14ac:dyDescent="0.25">
      <c r="A63" s="378">
        <v>23</v>
      </c>
      <c r="B63" s="62" t="str">
        <f>Componentes!B61</f>
        <v>V.5</v>
      </c>
      <c r="C63" s="65" t="str">
        <f>Componentes!C61</f>
        <v>Aprovação de Cobrança</v>
      </c>
      <c r="D63" s="65" t="str">
        <f>Componentes!D61</f>
        <v>Cobrança aprovada na bacia hidrográfica, em conformidade com os normativos estaduais pertinentes.</v>
      </c>
      <c r="E63" s="377" t="str">
        <f>Componentes!F61</f>
        <v>EE e/ou Comitê (informar)</v>
      </c>
      <c r="F63" s="64" t="str">
        <f>IF(Componentes!G61&lt;&gt;"",Componentes!G61,"")</f>
        <v/>
      </c>
      <c r="G63" s="64" t="str">
        <f>IF(Componentes!H61&lt;&gt;"",Componentes!H61,"")</f>
        <v/>
      </c>
      <c r="H63" s="64" t="str">
        <f>IF(Componentes!I61&lt;&gt;"",Componentes!I61,"")</f>
        <v/>
      </c>
      <c r="I63" s="64" t="str">
        <f>IF(Componentes!J61&lt;&gt;"",Componentes!J61,"")</f>
        <v/>
      </c>
      <c r="J63" s="64" t="str">
        <f>IF(AND($E$8&gt;2,Componentes!K61&lt;&gt;""),Componentes!K61,"")</f>
        <v>O</v>
      </c>
      <c r="K63" s="19"/>
      <c r="L63" s="379"/>
      <c r="M63" s="390"/>
      <c r="N63" s="390"/>
      <c r="O63" s="390"/>
      <c r="P63" s="390" t="s">
        <v>381</v>
      </c>
      <c r="Q63" s="390" t="s">
        <v>381</v>
      </c>
      <c r="R63" s="19"/>
      <c r="S63" s="384" t="s">
        <v>380</v>
      </c>
      <c r="T63" s="34"/>
      <c r="U63" s="34"/>
      <c r="V63" s="34"/>
      <c r="W63" s="34"/>
      <c r="X63" s="34"/>
      <c r="Z63" s="106" t="str">
        <f>Componentes!R61</f>
        <v xml:space="preserve">obrigatória para comitês com Nivel Inicial a partir de "N3", em bacia compartilhada, sem cobrança implementada / aferição NO ciclo negociado e subsequentes. (Cobrança implementada deverá ser comprovada conforme IV.3). </v>
      </c>
      <c r="AL63" s="137" t="str">
        <f t="shared" si="8"/>
        <v/>
      </c>
      <c r="AM63" s="130" t="str">
        <f t="shared" si="8"/>
        <v/>
      </c>
      <c r="AN63" s="130" t="str">
        <f t="shared" si="8"/>
        <v/>
      </c>
      <c r="AO63" s="130" t="str">
        <f t="shared" si="8"/>
        <v/>
      </c>
      <c r="AP63" s="131" t="str">
        <f t="shared" si="8"/>
        <v>ok</v>
      </c>
    </row>
    <row r="64" spans="1:42" s="2" customFormat="1" ht="38.25" x14ac:dyDescent="0.25">
      <c r="A64" s="378">
        <v>24</v>
      </c>
      <c r="B64" s="62" t="str">
        <f>Componentes!B62</f>
        <v>V.6</v>
      </c>
      <c r="C64" s="65" t="str">
        <f>Componentes!C62</f>
        <v>Revisão do Plano</v>
      </c>
      <c r="D64" s="65" t="str">
        <f>Componentes!D62</f>
        <v xml:space="preserve">Revisão de Plano elaborada e aprovada pelo Comitê, em conformidade com os normativos estaduais pertinentes. </v>
      </c>
      <c r="E64" s="377" t="str">
        <f>Componentes!F62</f>
        <v>EE e/ou Comitê (informar)</v>
      </c>
      <c r="F64" s="64" t="str">
        <f>IF(Componentes!G62&lt;&gt;"",Componentes!G62,"")</f>
        <v/>
      </c>
      <c r="G64" s="64" t="str">
        <f>IF(Componentes!H62&lt;&gt;"",Componentes!H62,"")</f>
        <v/>
      </c>
      <c r="H64" s="64" t="str">
        <f>IF(Componentes!I62&lt;&gt;"",Componentes!I62,"")</f>
        <v/>
      </c>
      <c r="I64" s="64" t="str">
        <f>IF(Componentes!J62&lt;&gt;"",Componentes!J62,"")</f>
        <v/>
      </c>
      <c r="J64" s="64" t="str">
        <f>IF(AND($E$8&gt;2,Componentes!K62&lt;&gt;""),Componentes!K62,"")</f>
        <v/>
      </c>
      <c r="K64" s="19"/>
      <c r="L64" s="379"/>
      <c r="M64" s="390"/>
      <c r="N64" s="390"/>
      <c r="O64" s="390"/>
      <c r="P64" s="390"/>
      <c r="Q64" s="390"/>
      <c r="R64" s="19"/>
      <c r="S64" s="384" t="s">
        <v>380</v>
      </c>
      <c r="T64" s="34"/>
      <c r="U64" s="34"/>
      <c r="V64" s="34"/>
      <c r="W64" s="34"/>
      <c r="X64" s="34"/>
      <c r="Z64" s="106" t="str">
        <f>Componentes!R62</f>
        <v>não obrigatória, exceto em caso de Plano com vigencia por expirar na horizonte do Programa, ou Plano requerendo adequaçao / pode ser adotada em susbstituiçao à V.2 / aferição NO ciclo negociado</v>
      </c>
      <c r="AL64" s="137" t="str">
        <f t="shared" si="8"/>
        <v/>
      </c>
      <c r="AM64" s="130" t="str">
        <f t="shared" si="8"/>
        <v/>
      </c>
      <c r="AN64" s="130" t="str">
        <f t="shared" si="8"/>
        <v/>
      </c>
      <c r="AO64" s="130" t="str">
        <f t="shared" si="8"/>
        <v/>
      </c>
      <c r="AP64" s="131" t="str">
        <f t="shared" si="8"/>
        <v/>
      </c>
    </row>
    <row r="65" spans="1:42" s="2" customFormat="1" ht="38.25" x14ac:dyDescent="0.25">
      <c r="A65" s="378">
        <v>25</v>
      </c>
      <c r="B65" s="62" t="str">
        <f>Componentes!B63</f>
        <v>V.7</v>
      </c>
      <c r="C65" s="65" t="str">
        <f>Componentes!C63</f>
        <v>Revisão do Enquadramento</v>
      </c>
      <c r="D65" s="65" t="str">
        <f>Componentes!D63</f>
        <v>Revisão de Proposta de Enquadramento dos corpos d'água elaborada e aprovada pelo Comitê, incluindo plano de efetivação, em conformidade com os normativos estaduais pertinentes.</v>
      </c>
      <c r="E65" s="377" t="str">
        <f>Componentes!F63</f>
        <v>EE e/ou Comitê (informar)</v>
      </c>
      <c r="F65" s="64" t="str">
        <f>IF(Componentes!G63&lt;&gt;"",Componentes!G63,"")</f>
        <v/>
      </c>
      <c r="G65" s="64" t="str">
        <f>IF(Componentes!H63&lt;&gt;"",Componentes!H63,"")</f>
        <v/>
      </c>
      <c r="H65" s="64" t="str">
        <f>IF(Componentes!I63&lt;&gt;"",Componentes!I63,"")</f>
        <v/>
      </c>
      <c r="I65" s="64" t="str">
        <f>IF(Componentes!J63&lt;&gt;"",Componentes!J63,"")</f>
        <v/>
      </c>
      <c r="J65" s="64" t="str">
        <f>IF(AND($E$8&gt;2,Componentes!K63&lt;&gt;""),Componentes!K63,"")</f>
        <v/>
      </c>
      <c r="K65" s="19"/>
      <c r="L65" s="379"/>
      <c r="M65" s="390"/>
      <c r="N65" s="390"/>
      <c r="O65" s="390" t="s">
        <v>381</v>
      </c>
      <c r="P65" s="390" t="s">
        <v>381</v>
      </c>
      <c r="Q65" s="390" t="s">
        <v>381</v>
      </c>
      <c r="R65" s="19"/>
      <c r="S65" s="384" t="s">
        <v>380</v>
      </c>
      <c r="T65" s="34"/>
      <c r="U65" s="34"/>
      <c r="V65" s="34"/>
      <c r="W65" s="34"/>
      <c r="X65" s="34"/>
      <c r="Z65" s="106" t="str">
        <f>Componentes!R63</f>
        <v>não obrigatória, exceto em caso de Enquadramento com vigencia por expirar na horizonte do Programa, ou requerendo adequaçao / pode ser adotada em susbstituiçao à V.3 / aferição NO ciclo negociado</v>
      </c>
      <c r="AL65" s="137" t="str">
        <f t="shared" si="8"/>
        <v/>
      </c>
      <c r="AM65" s="130" t="str">
        <f t="shared" si="8"/>
        <v/>
      </c>
      <c r="AN65" s="130" t="str">
        <f t="shared" si="8"/>
        <v/>
      </c>
      <c r="AO65" s="130" t="str">
        <f t="shared" si="8"/>
        <v/>
      </c>
      <c r="AP65" s="131" t="str">
        <f t="shared" si="8"/>
        <v/>
      </c>
    </row>
    <row r="66" spans="1:42" s="2" customFormat="1" ht="42" customHeight="1" x14ac:dyDescent="0.25">
      <c r="A66" s="378">
        <v>26</v>
      </c>
      <c r="B66" s="62" t="str">
        <f>Componentes!B64</f>
        <v>V.8</v>
      </c>
      <c r="C66" s="65" t="str">
        <f>Componentes!C64</f>
        <v>Revisão da Cobrança</v>
      </c>
      <c r="D66" s="65" t="str">
        <f>Componentes!D64</f>
        <v>Revisão de mecanismos e/ou valores de cobrança aprovada pelo Comitê, em conformidade com os normativos estaduais pertinentes.</v>
      </c>
      <c r="E66" s="377" t="str">
        <f>Componentes!F64</f>
        <v>EE e/ou Comitê (informar)</v>
      </c>
      <c r="F66" s="64" t="str">
        <f>IF(Componentes!G64&lt;&gt;"",Componentes!G64,"")</f>
        <v/>
      </c>
      <c r="G66" s="64" t="str">
        <f>IF(Componentes!H64&lt;&gt;"",Componentes!H64,"")</f>
        <v/>
      </c>
      <c r="H66" s="64" t="str">
        <f>IF(Componentes!I64&lt;&gt;"",Componentes!I64,"")</f>
        <v/>
      </c>
      <c r="I66" s="64" t="str">
        <f>IF(Componentes!J64&lt;&gt;"",Componentes!J64,"")</f>
        <v/>
      </c>
      <c r="J66" s="64" t="str">
        <f>IF(AND($E$8&gt;2,Componentes!K64&lt;&gt;""),Componentes!K64,"")</f>
        <v/>
      </c>
      <c r="K66" s="19"/>
      <c r="L66" s="379"/>
      <c r="M66" s="390"/>
      <c r="N66" s="390"/>
      <c r="O66" s="390"/>
      <c r="P66" s="390"/>
      <c r="Q66" s="390"/>
      <c r="R66" s="19"/>
      <c r="S66" s="384" t="s">
        <v>380</v>
      </c>
      <c r="T66" s="34"/>
      <c r="U66" s="34"/>
      <c r="V66" s="34"/>
      <c r="W66" s="34"/>
      <c r="X66" s="34"/>
      <c r="Z66" s="106" t="str">
        <f>Componentes!R64</f>
        <v>não obrigatória / pode ser adotada em susbstituiçao à V.4 e/ou V.5 / aferição NO ciclo negociado</v>
      </c>
      <c r="AL66" s="137" t="str">
        <f t="shared" si="8"/>
        <v/>
      </c>
      <c r="AM66" s="130" t="str">
        <f t="shared" si="8"/>
        <v/>
      </c>
      <c r="AN66" s="130" t="str">
        <f t="shared" si="8"/>
        <v/>
      </c>
      <c r="AO66" s="130" t="str">
        <f t="shared" si="8"/>
        <v/>
      </c>
      <c r="AP66" s="131" t="str">
        <f t="shared" si="8"/>
        <v/>
      </c>
    </row>
    <row r="67" spans="1:42" s="2" customFormat="1" ht="38.25" x14ac:dyDescent="0.25">
      <c r="A67" s="28">
        <v>27</v>
      </c>
      <c r="B67" s="62" t="str">
        <f>Componentes!B65</f>
        <v>V.9</v>
      </c>
      <c r="C67" s="65" t="str">
        <f>Componentes!C65</f>
        <v>Atuação político-institucional</v>
      </c>
      <c r="D67" s="117" t="s">
        <v>383</v>
      </c>
      <c r="E67" s="377" t="str">
        <f>Componentes!F65</f>
        <v>EE e/ou Comitê (informar)</v>
      </c>
      <c r="F67" s="64" t="str">
        <f>IF(Componentes!G65&lt;&gt;"",Componentes!G65,"")</f>
        <v/>
      </c>
      <c r="G67" s="64" t="str">
        <f>IF(Componentes!H65&lt;&gt;"",Componentes!H65,"")</f>
        <v/>
      </c>
      <c r="H67" s="64" t="str">
        <f>IF(Componentes!I65&lt;&gt;"",Componentes!I65,"")</f>
        <v/>
      </c>
      <c r="I67" s="64" t="str">
        <f>IF(AND(Componentes!J65&lt;&gt;"",B2&lt;&gt;""),Componentes!J65,"")</f>
        <v/>
      </c>
      <c r="J67" s="64" t="str">
        <f>IF(AND($E$8&gt;2,Componentes!K65&lt;&gt;""),Componentes!K65,"")</f>
        <v/>
      </c>
      <c r="K67" s="19"/>
      <c r="L67" s="141"/>
      <c r="M67" s="390"/>
      <c r="N67" s="390" t="s">
        <v>381</v>
      </c>
      <c r="O67" s="390" t="s">
        <v>381</v>
      </c>
      <c r="P67" s="390" t="s">
        <v>381</v>
      </c>
      <c r="Q67" s="390" t="s">
        <v>381</v>
      </c>
      <c r="R67" s="19"/>
      <c r="S67" s="384" t="s">
        <v>379</v>
      </c>
      <c r="T67" s="34"/>
      <c r="U67" s="34"/>
      <c r="V67" s="34"/>
      <c r="W67" s="34"/>
      <c r="X67" s="34"/>
      <c r="Z67" s="106" t="str">
        <f>Componentes!R65</f>
        <v>não obrigatória / aferição nos ciclos que forem negociados</v>
      </c>
      <c r="AL67" s="137" t="str">
        <f t="shared" si="8"/>
        <v/>
      </c>
      <c r="AM67" s="130" t="str">
        <f t="shared" si="8"/>
        <v/>
      </c>
      <c r="AN67" s="130" t="str">
        <f t="shared" si="8"/>
        <v/>
      </c>
      <c r="AO67" s="130" t="str">
        <f t="shared" si="8"/>
        <v/>
      </c>
      <c r="AP67" s="131" t="str">
        <f t="shared" si="8"/>
        <v/>
      </c>
    </row>
    <row r="68" spans="1:42" s="22" customFormat="1" ht="39" thickBot="1" x14ac:dyDescent="0.3">
      <c r="A68" s="28">
        <v>28</v>
      </c>
      <c r="B68" s="62" t="str">
        <f>Componentes!B66</f>
        <v>V.10</v>
      </c>
      <c r="C68" s="65" t="str">
        <f>Componentes!C66</f>
        <v>Situação especial (Alocação Negociada, condição de entrega, etc)</v>
      </c>
      <c r="D68" s="117" t="s">
        <v>384</v>
      </c>
      <c r="E68" s="377" t="str">
        <f>Componentes!F66</f>
        <v>EE e/ou Comitê (informar)</v>
      </c>
      <c r="F68" s="64" t="str">
        <f>IF(Componentes!G66&lt;&gt;"",Componentes!G66,"")</f>
        <v/>
      </c>
      <c r="G68" s="64" t="str">
        <f>IF(Componentes!H66&lt;&gt;"",Componentes!H66,"")</f>
        <v/>
      </c>
      <c r="H68" s="64" t="str">
        <f>IF(Componentes!I66&lt;&gt;"",Componentes!I66,"")</f>
        <v/>
      </c>
      <c r="I68" s="64" t="str">
        <f>IF(Componentes!J66&lt;&gt;"",Componentes!J66,"")</f>
        <v/>
      </c>
      <c r="J68" s="64" t="str">
        <f>IF(AND($E$8&gt;2,Componentes!K66&lt;&gt;""),Componentes!K66,"")</f>
        <v/>
      </c>
      <c r="K68" s="90"/>
      <c r="L68" s="141"/>
      <c r="M68" s="390"/>
      <c r="N68" s="390"/>
      <c r="O68" s="390"/>
      <c r="P68" s="390"/>
      <c r="Q68" s="390" t="s">
        <v>381</v>
      </c>
      <c r="R68" s="90"/>
      <c r="S68" s="384" t="s">
        <v>379</v>
      </c>
      <c r="T68" s="34"/>
      <c r="U68" s="34"/>
      <c r="V68" s="34"/>
      <c r="W68" s="34"/>
      <c r="X68" s="34"/>
      <c r="Z68" s="107" t="str">
        <f>Componentes!R66</f>
        <v>não obrigatória / aferição nos ciclos que forem negociados</v>
      </c>
      <c r="AL68" s="138" t="str">
        <f t="shared" si="8"/>
        <v/>
      </c>
      <c r="AM68" s="133" t="str">
        <f t="shared" si="8"/>
        <v/>
      </c>
      <c r="AN68" s="133" t="str">
        <f t="shared" si="8"/>
        <v/>
      </c>
      <c r="AO68" s="133" t="str">
        <f t="shared" si="8"/>
        <v/>
      </c>
      <c r="AP68" s="134" t="str">
        <f t="shared" si="8"/>
        <v/>
      </c>
    </row>
    <row r="69" spans="1:42" s="112" customFormat="1" ht="9.9499999999999993" customHeight="1" x14ac:dyDescent="0.25">
      <c r="A69" s="108"/>
      <c r="L69" s="114"/>
      <c r="M69" s="114"/>
      <c r="N69" s="114"/>
      <c r="O69" s="114"/>
      <c r="P69" s="114"/>
      <c r="Q69" s="114"/>
      <c r="S69" s="113"/>
      <c r="T69" s="113"/>
      <c r="U69" s="113"/>
      <c r="V69" s="113"/>
      <c r="W69" s="113"/>
      <c r="X69" s="113"/>
      <c r="Z69" s="109"/>
      <c r="AL69" s="13"/>
      <c r="AM69" s="29"/>
      <c r="AN69" s="29"/>
      <c r="AO69" s="29"/>
      <c r="AP69" s="29"/>
    </row>
    <row r="70" spans="1:42" s="112" customFormat="1" ht="9.9499999999999993" customHeight="1" x14ac:dyDescent="0.25">
      <c r="A70" s="108"/>
      <c r="L70" s="114"/>
      <c r="M70" s="114"/>
      <c r="N70" s="114"/>
      <c r="O70" s="114"/>
      <c r="P70" s="114"/>
      <c r="Q70" s="114"/>
      <c r="S70" s="113"/>
      <c r="T70" s="113"/>
      <c r="U70" s="113"/>
      <c r="V70" s="113"/>
      <c r="W70" s="113"/>
      <c r="X70" s="113"/>
      <c r="Z70" s="75"/>
      <c r="AL70" s="13"/>
      <c r="AM70" s="29"/>
      <c r="AN70" s="29"/>
      <c r="AO70" s="29"/>
      <c r="AP70" s="29"/>
    </row>
    <row r="71" spans="1:42" s="112" customFormat="1" ht="9.9499999999999993" customHeight="1" x14ac:dyDescent="0.25">
      <c r="A71" s="108"/>
      <c r="L71" s="114"/>
      <c r="M71" s="114"/>
      <c r="N71" s="114"/>
      <c r="O71" s="114"/>
      <c r="P71" s="114"/>
      <c r="Q71" s="114"/>
      <c r="S71" s="113"/>
      <c r="T71" s="113"/>
      <c r="U71" s="113"/>
      <c r="V71" s="113"/>
      <c r="W71" s="113"/>
      <c r="X71" s="113"/>
      <c r="Z71" s="75"/>
      <c r="AL71" s="13"/>
      <c r="AM71" s="29"/>
      <c r="AN71" s="29"/>
      <c r="AO71" s="29"/>
      <c r="AP71" s="29"/>
    </row>
    <row r="72" spans="1:42" s="112" customFormat="1" ht="9.9499999999999993" customHeight="1" x14ac:dyDescent="0.25">
      <c r="A72" s="108"/>
      <c r="L72" s="114"/>
      <c r="M72" s="114"/>
      <c r="N72" s="114"/>
      <c r="O72" s="114"/>
      <c r="P72" s="114"/>
      <c r="Q72" s="114"/>
      <c r="S72" s="113"/>
      <c r="T72" s="113"/>
      <c r="U72" s="113"/>
      <c r="V72" s="113"/>
      <c r="W72" s="113"/>
      <c r="X72" s="113"/>
      <c r="Z72" s="75"/>
      <c r="AL72" s="13"/>
      <c r="AM72" s="29"/>
      <c r="AN72" s="29"/>
      <c r="AO72" s="29"/>
      <c r="AP72" s="29"/>
    </row>
    <row r="73" spans="1:42" s="112" customFormat="1" ht="12" customHeight="1" thickBot="1" x14ac:dyDescent="0.3">
      <c r="A73" s="108"/>
      <c r="E73" s="376" t="s">
        <v>290</v>
      </c>
      <c r="L73" s="114"/>
      <c r="M73" s="114"/>
      <c r="N73" s="114"/>
      <c r="O73" s="114"/>
      <c r="P73" s="114"/>
      <c r="Q73" s="114"/>
      <c r="S73" s="113"/>
      <c r="T73" s="113"/>
      <c r="U73" s="113"/>
      <c r="V73" s="113"/>
      <c r="W73" s="113"/>
      <c r="X73" s="113"/>
      <c r="Z73" s="75"/>
      <c r="AL73" s="13"/>
      <c r="AM73" s="29"/>
      <c r="AN73" s="29"/>
      <c r="AO73" s="29"/>
      <c r="AP73" s="29"/>
    </row>
    <row r="74" spans="1:42" ht="35.1" customHeight="1" x14ac:dyDescent="0.25">
      <c r="A74" s="28"/>
      <c r="B74" s="674" t="str">
        <f>CONCATENATE("COMPONENTE VI: ",Componentes!C67)</f>
        <v>COMPONENTE VI: Acompanhamento e Avaliação</v>
      </c>
      <c r="C74" s="674"/>
      <c r="D74" s="674"/>
      <c r="E74" s="594">
        <f>PesosInd!D48</f>
        <v>10</v>
      </c>
      <c r="F74" s="675" t="str">
        <f>$F$11</f>
        <v>Metas requeridas conforme Nível de Implementação</v>
      </c>
      <c r="G74" s="675"/>
      <c r="H74" s="675"/>
      <c r="I74" s="675"/>
      <c r="J74" s="675"/>
      <c r="K74" s="33"/>
      <c r="L74" s="670" t="str">
        <f>L$11</f>
        <v>PACTUAÇÃO: Metas a serem VERIFICADAS (alcançadas ou mantidas) em cada Ciclo</v>
      </c>
      <c r="M74" s="671"/>
      <c r="N74" s="671"/>
      <c r="O74" s="671"/>
      <c r="P74" s="671"/>
      <c r="Q74" s="672"/>
      <c r="R74" s="33"/>
      <c r="S74" s="663" t="str">
        <f>S$11</f>
        <v>Condição INICIAL do CBH</v>
      </c>
      <c r="T74" s="665" t="str">
        <f>T$11</f>
        <v>CERTIFICAÇÃO pelo Conselho Estadual</v>
      </c>
      <c r="U74" s="666"/>
      <c r="V74" s="666"/>
      <c r="W74" s="666"/>
      <c r="X74" s="667"/>
      <c r="Z74" s="668" t="str">
        <f>Z11</f>
        <v>Condições de Exigibilidade e Critérios de Aferição</v>
      </c>
    </row>
    <row r="75" spans="1:42" ht="35.1" customHeight="1" thickBot="1" x14ac:dyDescent="0.3">
      <c r="A75" s="28"/>
      <c r="B75" s="673" t="s">
        <v>18</v>
      </c>
      <c r="C75" s="673"/>
      <c r="D75" s="418" t="str">
        <f>D12</f>
        <v>Descrição da Meta</v>
      </c>
      <c r="E75" s="61" t="s">
        <v>62</v>
      </c>
      <c r="F75" s="61" t="str">
        <f>F12</f>
        <v>N1i</v>
      </c>
      <c r="G75" s="61" t="str">
        <f>G12</f>
        <v>N2i</v>
      </c>
      <c r="H75" s="61" t="str">
        <f>H12</f>
        <v>N3i</v>
      </c>
      <c r="I75" s="61" t="str">
        <f>I12</f>
        <v>N4i</v>
      </c>
      <c r="J75" s="61" t="str">
        <f>J12</f>
        <v>N5i</v>
      </c>
      <c r="K75" s="25"/>
      <c r="L75" s="385" t="str">
        <f t="shared" ref="L75:Q75" si="9">L$12</f>
        <v>Inicial</v>
      </c>
      <c r="M75" s="385">
        <f t="shared" si="9"/>
        <v>2019</v>
      </c>
      <c r="N75" s="385">
        <f t="shared" si="9"/>
        <v>2020</v>
      </c>
      <c r="O75" s="385">
        <f t="shared" si="9"/>
        <v>2021</v>
      </c>
      <c r="P75" s="385">
        <f t="shared" si="9"/>
        <v>2022</v>
      </c>
      <c r="Q75" s="385">
        <f t="shared" si="9"/>
        <v>2023</v>
      </c>
      <c r="R75" s="25"/>
      <c r="S75" s="664"/>
      <c r="T75" s="386">
        <f>T$12</f>
        <v>2019</v>
      </c>
      <c r="U75" s="386">
        <f>U$12</f>
        <v>2020</v>
      </c>
      <c r="V75" s="386">
        <f>V$12</f>
        <v>2021</v>
      </c>
      <c r="W75" s="386">
        <f>W$12</f>
        <v>2022</v>
      </c>
      <c r="X75" s="386">
        <f>X$12</f>
        <v>2023</v>
      </c>
      <c r="Z75" s="669"/>
    </row>
    <row r="76" spans="1:42" s="2" customFormat="1" ht="50.1" customHeight="1" x14ac:dyDescent="0.25">
      <c r="A76" s="28">
        <v>29</v>
      </c>
      <c r="B76" s="62" t="str">
        <f>Componentes!B73</f>
        <v>VI.1</v>
      </c>
      <c r="C76" s="65" t="str">
        <f>Componentes!C73</f>
        <v>Açoes conjuntas de Acompanhamento e Avaliação</v>
      </c>
      <c r="D76" s="65" t="str">
        <f>Componentes!D73</f>
        <v>Atender às convocações ou solicitaçoes do Conselho Estadual, do Órgão / Entidade Estadual ou da ANA, indicando representantes para participar das atividades de acompanhamento e avaliação da implementação do PROCOMITÊS</v>
      </c>
      <c r="E76" s="63" t="str">
        <f>Componentes!F73</f>
        <v>Comitê, CERH e EE</v>
      </c>
      <c r="F76" s="64" t="str">
        <f>IF(Componentes!G73&lt;&gt;"",Componentes!G73,"")</f>
        <v/>
      </c>
      <c r="G76" s="64" t="str">
        <f>IF(Componentes!H73&lt;&gt;"",Componentes!H73,"")</f>
        <v>O</v>
      </c>
      <c r="H76" s="64" t="str">
        <f>IF(Componentes!I73&lt;&gt;"",Componentes!I73,"")</f>
        <v>O</v>
      </c>
      <c r="I76" s="64" t="str">
        <f>IF(Componentes!J73&lt;&gt;"",Componentes!J73,"")</f>
        <v>O</v>
      </c>
      <c r="J76" s="64" t="str">
        <f>IF(AND($E$8&gt;2,Componentes!K73&lt;&gt;""),Componentes!K73,"")</f>
        <v>O</v>
      </c>
      <c r="K76" s="19"/>
      <c r="L76" s="34" t="str">
        <f>IF(Componentes!L73="","",IF($E$8&gt;=VALUE(RIGHT(Componentes!L73,1)),"X",""))</f>
        <v/>
      </c>
      <c r="M76" s="34" t="str">
        <f>IF(Componentes!M73="","",IF($E$8&gt;=VALUE(RIGHT(Componentes!M73,1)),"X",""))</f>
        <v>X</v>
      </c>
      <c r="N76" s="34" t="str">
        <f>IF(Componentes!N73="","",IF($E$8&gt;=VALUE(RIGHT(Componentes!N73,1)),"X",""))</f>
        <v>X</v>
      </c>
      <c r="O76" s="34" t="str">
        <f>IF(Componentes!O73="","",IF($E$8&gt;=VALUE(RIGHT(Componentes!O73,1)),"X",""))</f>
        <v>X</v>
      </c>
      <c r="P76" s="34" t="str">
        <f>IF(Componentes!P73="","",IF($E$8&gt;=VALUE(RIGHT(Componentes!P73,1)),"X",""))</f>
        <v>X</v>
      </c>
      <c r="Q76" s="34" t="str">
        <f>IF(Componentes!Q73="","",IF($E$8&gt;=VALUE(RIGHT(Componentes!Q73,1)),"X",""))</f>
        <v>X</v>
      </c>
      <c r="R76" s="19"/>
      <c r="S76" s="384" t="s">
        <v>379</v>
      </c>
      <c r="T76" s="34"/>
      <c r="U76" s="34"/>
      <c r="V76" s="34"/>
      <c r="W76" s="34"/>
      <c r="X76" s="34"/>
      <c r="Z76" s="105" t="str">
        <f>Componentes!R73</f>
        <v>obrigatória / aferida em todos os ciclos</v>
      </c>
      <c r="AL76" s="136" t="str">
        <f t="shared" ref="AL76:AP80" si="10">IF(AND($S76="",F76="O"),1,IF(F76="","","ok"))</f>
        <v/>
      </c>
      <c r="AM76" s="127" t="str">
        <f t="shared" si="10"/>
        <v>ok</v>
      </c>
      <c r="AN76" s="127" t="str">
        <f t="shared" si="10"/>
        <v>ok</v>
      </c>
      <c r="AO76" s="127" t="str">
        <f t="shared" si="10"/>
        <v>ok</v>
      </c>
      <c r="AP76" s="128" t="str">
        <f t="shared" si="10"/>
        <v>ok</v>
      </c>
    </row>
    <row r="77" spans="1:42" s="2" customFormat="1" ht="50.1" customHeight="1" x14ac:dyDescent="0.25">
      <c r="A77" s="28">
        <v>30</v>
      </c>
      <c r="B77" s="62" t="str">
        <f>Componentes!B74</f>
        <v>VI.2</v>
      </c>
      <c r="C77" s="65" t="str">
        <f>Componentes!C74</f>
        <v>Avaliação da efetividade do programa</v>
      </c>
      <c r="D77" s="65" t="str">
        <f>Componentes!D74</f>
        <v>Responder questionário ou outro documento formulado pela ANA, ou ainda participar de atividade proposta pela ANA , como subsidio para avaliação da efetividade das ações do Programa</v>
      </c>
      <c r="E77" s="63" t="str">
        <f>Componentes!F74</f>
        <v>Comitê, CERH e EE</v>
      </c>
      <c r="F77" s="64" t="str">
        <f>IF(Componentes!G74&lt;&gt;"",Componentes!G74,"")</f>
        <v/>
      </c>
      <c r="G77" s="64" t="str">
        <f>IF(Componentes!H74&lt;&gt;"",Componentes!H74,"")</f>
        <v>O</v>
      </c>
      <c r="H77" s="64" t="str">
        <f>IF(Componentes!I74&lt;&gt;"",Componentes!I74,"")</f>
        <v>O</v>
      </c>
      <c r="I77" s="64" t="str">
        <f>IF(Componentes!J74&lt;&gt;"",Componentes!J74,"")</f>
        <v>O</v>
      </c>
      <c r="J77" s="64" t="str">
        <f>IF(AND($E$8&gt;2,Componentes!K74&lt;&gt;""),Componentes!K74,"")</f>
        <v>O</v>
      </c>
      <c r="K77" s="19"/>
      <c r="L77" s="34" t="str">
        <f>IF(Componentes!L74="","",IF($E$8&gt;=VALUE(RIGHT(Componentes!L74,1)),"X",""))</f>
        <v/>
      </c>
      <c r="M77" s="34" t="str">
        <f>IF(Componentes!M74="","",IF($E$8&gt;=VALUE(RIGHT(Componentes!M74,1)),"X",""))</f>
        <v>X</v>
      </c>
      <c r="N77" s="34" t="str">
        <f>IF(Componentes!N74="","",IF($E$8&gt;=VALUE(RIGHT(Componentes!N74,1)),"X",""))</f>
        <v>X</v>
      </c>
      <c r="O77" s="34" t="str">
        <f>IF(Componentes!O74="","",IF($E$8&gt;=VALUE(RIGHT(Componentes!O74,1)),"X",""))</f>
        <v>X</v>
      </c>
      <c r="P77" s="34" t="str">
        <f>IF(Componentes!P74="","",IF($E$8&gt;=VALUE(RIGHT(Componentes!P74,1)),"X",""))</f>
        <v>X</v>
      </c>
      <c r="Q77" s="34" t="str">
        <f>IF(Componentes!Q74="","",IF($E$8&gt;=VALUE(RIGHT(Componentes!Q74,1)),"X",""))</f>
        <v>X</v>
      </c>
      <c r="R77" s="19"/>
      <c r="S77" s="384" t="s">
        <v>379</v>
      </c>
      <c r="T77" s="34"/>
      <c r="U77" s="34"/>
      <c r="V77" s="34"/>
      <c r="W77" s="34"/>
      <c r="X77" s="34"/>
      <c r="Z77" s="106" t="str">
        <f>Componentes!R74</f>
        <v>obrigatória / aferida em todos os ciclos</v>
      </c>
      <c r="AL77" s="137" t="str">
        <f t="shared" si="10"/>
        <v/>
      </c>
      <c r="AM77" s="130" t="str">
        <f t="shared" si="10"/>
        <v>ok</v>
      </c>
      <c r="AN77" s="130" t="str">
        <f t="shared" si="10"/>
        <v>ok</v>
      </c>
      <c r="AO77" s="130" t="str">
        <f t="shared" si="10"/>
        <v>ok</v>
      </c>
      <c r="AP77" s="131" t="str">
        <f t="shared" si="10"/>
        <v>ok</v>
      </c>
    </row>
    <row r="78" spans="1:42" s="2" customFormat="1" ht="50.1" customHeight="1" x14ac:dyDescent="0.25">
      <c r="A78" s="28">
        <v>31</v>
      </c>
      <c r="B78" s="62" t="str">
        <f>Componentes!B75</f>
        <v>VI.3</v>
      </c>
      <c r="C78" s="65" t="str">
        <f>Componentes!C75</f>
        <v>Autoavaliação do Comitê</v>
      </c>
      <c r="D78" s="65" t="str">
        <f>Componentes!D75</f>
        <v>Responder questionário ou outro documento formulado pela ANA, ou ainda participar de atividade proposta pela ANA, como subsidio para avaliação da atuação do comite no âmbito do Sistema Estadual de Recursos Hídricos</v>
      </c>
      <c r="E78" s="63" t="str">
        <f>Componentes!F75</f>
        <v>Comitê</v>
      </c>
      <c r="F78" s="64" t="str">
        <f>IF(Componentes!G75&lt;&gt;"",Componentes!G75,"")</f>
        <v/>
      </c>
      <c r="G78" s="64" t="str">
        <f>IF(Componentes!H75&lt;&gt;"",Componentes!H75,"")</f>
        <v>O</v>
      </c>
      <c r="H78" s="64" t="str">
        <f>IF(Componentes!I75&lt;&gt;"",Componentes!I75,"")</f>
        <v>O</v>
      </c>
      <c r="I78" s="64" t="str">
        <f>IF(Componentes!J75&lt;&gt;"",Componentes!J75,"")</f>
        <v>O</v>
      </c>
      <c r="J78" s="64" t="str">
        <f>IF(AND($E$8&gt;2,Componentes!K75&lt;&gt;""),Componentes!K75,"")</f>
        <v>O</v>
      </c>
      <c r="K78" s="19"/>
      <c r="L78" s="34" t="str">
        <f>IF(Componentes!L75="","",IF($E$8&gt;=VALUE(RIGHT(Componentes!L75,1)),"X",""))</f>
        <v/>
      </c>
      <c r="M78" s="34" t="str">
        <f>IF(Componentes!M75="","",IF($E$8&gt;=VALUE(RIGHT(Componentes!M75,1)),"X",""))</f>
        <v>X</v>
      </c>
      <c r="N78" s="34" t="str">
        <f>IF(Componentes!N75="","",IF($E$8&gt;=VALUE(RIGHT(Componentes!N75,1)),"X",""))</f>
        <v>X</v>
      </c>
      <c r="O78" s="34" t="str">
        <f>IF(Componentes!O75="","",IF($E$8&gt;=VALUE(RIGHT(Componentes!O75,1)),"X",""))</f>
        <v>X</v>
      </c>
      <c r="P78" s="34" t="str">
        <f>IF(Componentes!P75="","",IF($E$8&gt;=VALUE(RIGHT(Componentes!P75,1)),"X",""))</f>
        <v>X</v>
      </c>
      <c r="Q78" s="34" t="str">
        <f>IF(Componentes!Q75="","",IF($E$8&gt;=VALUE(RIGHT(Componentes!Q75,1)),"X",""))</f>
        <v>X</v>
      </c>
      <c r="R78" s="19"/>
      <c r="S78" s="384" t="s">
        <v>379</v>
      </c>
      <c r="T78" s="34"/>
      <c r="U78" s="34"/>
      <c r="V78" s="34"/>
      <c r="W78" s="34"/>
      <c r="X78" s="34"/>
      <c r="Z78" s="123" t="str">
        <f>Componentes!R75</f>
        <v>obrigatória / aferida em todos os ciclos (a partir do Ano 2, para Comitê de condiçao inicial "N1")</v>
      </c>
      <c r="AL78" s="137" t="str">
        <f t="shared" si="10"/>
        <v/>
      </c>
      <c r="AM78" s="130" t="str">
        <f t="shared" si="10"/>
        <v>ok</v>
      </c>
      <c r="AN78" s="130" t="str">
        <f t="shared" si="10"/>
        <v>ok</v>
      </c>
      <c r="AO78" s="130" t="str">
        <f t="shared" si="10"/>
        <v>ok</v>
      </c>
      <c r="AP78" s="131" t="str">
        <f t="shared" si="10"/>
        <v>ok</v>
      </c>
    </row>
    <row r="79" spans="1:42" s="2" customFormat="1" ht="50.1" customHeight="1" x14ac:dyDescent="0.25">
      <c r="A79" s="28">
        <v>32</v>
      </c>
      <c r="B79" s="62" t="str">
        <f>Componentes!B76</f>
        <v>VI.4</v>
      </c>
      <c r="C79" s="65" t="str">
        <f>Componentes!C76</f>
        <v>Acompanhamento do PROCOMITÊS pelo Conselho Estadual de Recursos Hídricos</v>
      </c>
      <c r="D79" s="65" t="str">
        <f>Componentes!D76</f>
        <v>Acompanhar o processo de implementaçao do Programa em cada comitê, mediante a constituiçao de Grupo de Trabalho, Câmara Técnica Temporária ou outra instancia específica no âmbito do Conselho Estadual de Recursos Hídricos.</v>
      </c>
      <c r="E79" s="63" t="str">
        <f>Componentes!F76</f>
        <v>CERH</v>
      </c>
      <c r="F79" s="64" t="str">
        <f>IF(Componentes!G76&lt;&gt;"",Componentes!G76,"")</f>
        <v/>
      </c>
      <c r="G79" s="64" t="str">
        <f>IF(Componentes!H76&lt;&gt;"",Componentes!H76,"")</f>
        <v>O</v>
      </c>
      <c r="H79" s="64" t="str">
        <f>IF(Componentes!I76&lt;&gt;"",Componentes!I76,"")</f>
        <v>O</v>
      </c>
      <c r="I79" s="64" t="str">
        <f>IF(Componentes!J76&lt;&gt;"",Componentes!J76,"")</f>
        <v>O</v>
      </c>
      <c r="J79" s="64" t="str">
        <f>IF(AND($E$8&gt;2,Componentes!K76&lt;&gt;""),Componentes!K76,"")</f>
        <v>O</v>
      </c>
      <c r="K79" s="19"/>
      <c r="L79" s="34" t="str">
        <f>IF(Componentes!L76="","",IF($E$8&gt;=VALUE(RIGHT(Componentes!L76,1)),"X",""))</f>
        <v/>
      </c>
      <c r="M79" s="34" t="str">
        <f>IF(Componentes!M76="","",IF($E$8&gt;=VALUE(RIGHT(Componentes!M76,1)),"X",""))</f>
        <v>X</v>
      </c>
      <c r="N79" s="34" t="str">
        <f>IF(Componentes!N76="","",IF($E$8&gt;=VALUE(RIGHT(Componentes!N76,1)),"X",""))</f>
        <v>X</v>
      </c>
      <c r="O79" s="34" t="str">
        <f>IF(Componentes!O76="","",IF($E$8&gt;=VALUE(RIGHT(Componentes!O76,1)),"X",""))</f>
        <v>X</v>
      </c>
      <c r="P79" s="34" t="str">
        <f>IF(Componentes!P76="","",IF($E$8&gt;=VALUE(RIGHT(Componentes!P76,1)),"X",""))</f>
        <v>X</v>
      </c>
      <c r="Q79" s="34" t="str">
        <f>IF(Componentes!Q76="","",IF($E$8&gt;=VALUE(RIGHT(Componentes!Q76,1)),"X",""))</f>
        <v>X</v>
      </c>
      <c r="R79" s="19"/>
      <c r="S79" s="384" t="s">
        <v>379</v>
      </c>
      <c r="T79" s="34"/>
      <c r="U79" s="34"/>
      <c r="V79" s="34"/>
      <c r="W79" s="34"/>
      <c r="X79" s="34"/>
      <c r="Z79" s="123" t="str">
        <f>Componentes!R76</f>
        <v>obrigatória / aferida em todos os ciclos</v>
      </c>
      <c r="AL79" s="137" t="str">
        <f t="shared" si="10"/>
        <v/>
      </c>
      <c r="AM79" s="167" t="str">
        <f t="shared" si="10"/>
        <v>ok</v>
      </c>
      <c r="AN79" s="167" t="str">
        <f t="shared" si="10"/>
        <v>ok</v>
      </c>
      <c r="AO79" s="167" t="str">
        <f t="shared" si="10"/>
        <v>ok</v>
      </c>
      <c r="AP79" s="168" t="str">
        <f t="shared" si="10"/>
        <v>ok</v>
      </c>
    </row>
    <row r="80" spans="1:42" s="2" customFormat="1" ht="50.1" customHeight="1" thickBot="1" x14ac:dyDescent="0.3">
      <c r="A80" s="28">
        <v>33</v>
      </c>
      <c r="B80" s="62" t="str">
        <f>Componentes!B77</f>
        <v>VI.5</v>
      </c>
      <c r="C80" s="65" t="str">
        <f>Componentes!C77</f>
        <v>Certificação das Metas pelo Conselho Estadual de Recursos Hídricos</v>
      </c>
      <c r="D80" s="65" t="str">
        <f>Componentes!D77</f>
        <v>Metas do comitê aferidas e certificadas pelo Conselho Estadual de Recursos Hídricos</v>
      </c>
      <c r="E80" s="63" t="str">
        <f>Componentes!F77</f>
        <v>CERH</v>
      </c>
      <c r="F80" s="64" t="str">
        <f>IF(Componentes!G77&lt;&gt;"",Componentes!G77,"")</f>
        <v/>
      </c>
      <c r="G80" s="64" t="str">
        <f>IF(Componentes!H77&lt;&gt;"",Componentes!H77,"")</f>
        <v>O</v>
      </c>
      <c r="H80" s="64" t="str">
        <f>IF(Componentes!I77&lt;&gt;"",Componentes!I77,"")</f>
        <v>O</v>
      </c>
      <c r="I80" s="64" t="str">
        <f>IF(Componentes!J77&lt;&gt;"",Componentes!J77,"")</f>
        <v>O</v>
      </c>
      <c r="J80" s="64" t="str">
        <f>IF(AND($E$8&gt;2,Componentes!K77&lt;&gt;""),Componentes!K77,"")</f>
        <v>O</v>
      </c>
      <c r="K80" s="19"/>
      <c r="L80" s="34" t="str">
        <f>IF(Componentes!L77="","",IF($E$8&gt;=VALUE(RIGHT(Componentes!L77,1)),"X",""))</f>
        <v/>
      </c>
      <c r="M80" s="34" t="str">
        <f>IF(Componentes!M77="","",IF($E$8&gt;=VALUE(RIGHT(Componentes!M77,1)),"X",""))</f>
        <v>X</v>
      </c>
      <c r="N80" s="34" t="str">
        <f>IF(Componentes!N77="","",IF($E$8&gt;=VALUE(RIGHT(Componentes!N77,1)),"X",""))</f>
        <v>X</v>
      </c>
      <c r="O80" s="34" t="str">
        <f>IF(Componentes!O77="","",IF($E$8&gt;=VALUE(RIGHT(Componentes!O77,1)),"X",""))</f>
        <v>X</v>
      </c>
      <c r="P80" s="34" t="str">
        <f>IF(Componentes!P77="","",IF($E$8&gt;=VALUE(RIGHT(Componentes!P77,1)),"X",""))</f>
        <v>X</v>
      </c>
      <c r="Q80" s="34" t="str">
        <f>IF(Componentes!Q77="","",IF($E$8&gt;=VALUE(RIGHT(Componentes!Q77,1)),"X",""))</f>
        <v>X</v>
      </c>
      <c r="R80" s="19"/>
      <c r="S80" s="384" t="s">
        <v>379</v>
      </c>
      <c r="T80" s="34"/>
      <c r="U80" s="34"/>
      <c r="V80" s="34"/>
      <c r="W80" s="34"/>
      <c r="X80" s="34"/>
      <c r="Z80" s="107" t="str">
        <f>Componentes!R77</f>
        <v>obrigatória / aferida em todos os ciclos</v>
      </c>
      <c r="AL80" s="138" t="str">
        <f t="shared" si="10"/>
        <v/>
      </c>
      <c r="AM80" s="133" t="str">
        <f t="shared" si="10"/>
        <v>ok</v>
      </c>
      <c r="AN80" s="133" t="str">
        <f t="shared" si="10"/>
        <v>ok</v>
      </c>
      <c r="AO80" s="133" t="str">
        <f t="shared" si="10"/>
        <v>ok</v>
      </c>
      <c r="AP80" s="134" t="str">
        <f t="shared" si="10"/>
        <v>ok</v>
      </c>
    </row>
    <row r="81" spans="1:42" s="25" customFormat="1" ht="9.9499999999999993" customHeight="1" x14ac:dyDescent="0.25">
      <c r="L81" s="36"/>
      <c r="M81" s="36"/>
      <c r="N81" s="36"/>
      <c r="O81" s="36"/>
      <c r="P81" s="36"/>
      <c r="Q81" s="36"/>
      <c r="S81" s="33"/>
      <c r="T81" s="33"/>
      <c r="U81" s="33"/>
      <c r="V81" s="33"/>
      <c r="W81" s="33"/>
      <c r="X81" s="33"/>
      <c r="Z81" s="76"/>
      <c r="AL81" s="13"/>
      <c r="AM81" s="29"/>
      <c r="AN81" s="29"/>
      <c r="AO81" s="29"/>
      <c r="AP81" s="29"/>
    </row>
    <row r="82" spans="1:42" ht="50.25" customHeight="1" x14ac:dyDescent="0.25">
      <c r="A82" s="25"/>
      <c r="B82" s="25"/>
      <c r="C82" s="25"/>
      <c r="D82" s="25"/>
      <c r="E82" s="119"/>
      <c r="F82" s="660" t="s">
        <v>294</v>
      </c>
      <c r="G82" s="661"/>
      <c r="H82" s="661"/>
      <c r="I82" s="661"/>
      <c r="J82" s="662"/>
      <c r="K82" s="33"/>
      <c r="L82" s="660" t="s">
        <v>293</v>
      </c>
      <c r="M82" s="661"/>
      <c r="N82" s="661"/>
      <c r="O82" s="661"/>
      <c r="P82" s="661"/>
      <c r="Q82" s="662"/>
      <c r="R82" s="387"/>
      <c r="S82" s="417" t="s">
        <v>159</v>
      </c>
      <c r="T82" s="660" t="s">
        <v>292</v>
      </c>
      <c r="U82" s="661"/>
      <c r="V82" s="661"/>
      <c r="W82" s="661"/>
      <c r="X82" s="662"/>
      <c r="AL82" s="139">
        <f>SUM(AL14:AL68)</f>
        <v>0</v>
      </c>
      <c r="AM82" s="139">
        <f>SUM(AM14:AM68)</f>
        <v>0</v>
      </c>
      <c r="AN82" s="139">
        <f>SUM(AN14:AN68)</f>
        <v>0</v>
      </c>
      <c r="AO82" s="139">
        <f>SUM(AO14:AO68)</f>
        <v>0</v>
      </c>
      <c r="AP82" s="139">
        <f>SUM(AP14:AP68)</f>
        <v>0</v>
      </c>
    </row>
    <row r="83" spans="1:42" s="18" customFormat="1" ht="22.5" customHeight="1" x14ac:dyDescent="0.25">
      <c r="A83" s="27"/>
      <c r="B83" s="11"/>
      <c r="C83" s="27"/>
      <c r="D83" s="27"/>
      <c r="E83" s="120"/>
      <c r="F83" s="115">
        <f>COUNTIF(F13:F80,"O")</f>
        <v>3</v>
      </c>
      <c r="G83" s="115">
        <f>COUNTIF(G13:G80,"O")</f>
        <v>13</v>
      </c>
      <c r="H83" s="115">
        <f>COUNTIF(H13:H80,"O")</f>
        <v>24</v>
      </c>
      <c r="I83" s="115">
        <f>COUNTIF(I13:I80,"O")</f>
        <v>26</v>
      </c>
      <c r="J83" s="115">
        <f>COUNTIF(J13:J80,"O")</f>
        <v>28</v>
      </c>
      <c r="K83" s="27"/>
      <c r="L83" s="388">
        <f t="shared" ref="L83:Q83" si="11">COUNTIF(L13:L80,"X")</f>
        <v>4</v>
      </c>
      <c r="M83" s="388">
        <f t="shared" si="11"/>
        <v>22</v>
      </c>
      <c r="N83" s="388">
        <f t="shared" si="11"/>
        <v>27</v>
      </c>
      <c r="O83" s="388">
        <f t="shared" si="11"/>
        <v>28</v>
      </c>
      <c r="P83" s="388">
        <f t="shared" si="11"/>
        <v>30</v>
      </c>
      <c r="Q83" s="388">
        <f t="shared" si="11"/>
        <v>31</v>
      </c>
      <c r="R83" s="389"/>
      <c r="S83" s="388">
        <f t="shared" ref="S83:X83" si="12">COUNTIF(S13:S80,"S")</f>
        <v>22</v>
      </c>
      <c r="T83" s="388">
        <f t="shared" si="12"/>
        <v>0</v>
      </c>
      <c r="U83" s="388">
        <f t="shared" si="12"/>
        <v>0</v>
      </c>
      <c r="V83" s="388">
        <f t="shared" si="12"/>
        <v>0</v>
      </c>
      <c r="W83" s="388">
        <f t="shared" si="12"/>
        <v>0</v>
      </c>
      <c r="X83" s="388">
        <f t="shared" si="12"/>
        <v>0</v>
      </c>
      <c r="Z83" s="76"/>
      <c r="AL83" s="13"/>
      <c r="AM83" s="29"/>
      <c r="AN83" s="29"/>
      <c r="AO83" s="29"/>
      <c r="AP83" s="29"/>
    </row>
    <row r="84" spans="1:42" s="15" customFormat="1" ht="20.100000000000001" customHeight="1" x14ac:dyDescent="0.25">
      <c r="A84" s="32"/>
      <c r="B84" s="391"/>
      <c r="C84" s="32"/>
      <c r="D84" s="32"/>
      <c r="E84" s="392"/>
      <c r="F84" s="393"/>
      <c r="G84" s="393"/>
      <c r="H84" s="393"/>
      <c r="I84" s="393"/>
      <c r="J84" s="393"/>
      <c r="K84" s="32"/>
      <c r="L84" s="118"/>
      <c r="M84" s="118"/>
      <c r="N84" s="118"/>
      <c r="O84" s="118"/>
      <c r="P84" s="118"/>
      <c r="Q84" s="118"/>
      <c r="R84" s="32"/>
      <c r="S84" s="3"/>
      <c r="T84" s="3"/>
      <c r="U84" s="3"/>
      <c r="V84" s="3"/>
      <c r="W84" s="3"/>
      <c r="X84" s="3"/>
      <c r="Z84" s="77"/>
      <c r="AL84" s="16"/>
      <c r="AM84" s="68"/>
      <c r="AN84" s="68"/>
      <c r="AO84" s="68"/>
      <c r="AP84" s="68"/>
    </row>
    <row r="85" spans="1:42" s="15" customFormat="1" ht="20.100000000000001" customHeight="1" x14ac:dyDescent="0.25">
      <c r="A85" s="32"/>
      <c r="B85" s="391"/>
      <c r="C85" s="32"/>
      <c r="D85" s="32"/>
      <c r="E85" s="392"/>
      <c r="F85" s="393"/>
      <c r="G85" s="393"/>
      <c r="H85" s="393"/>
      <c r="I85" s="393"/>
      <c r="J85" s="393"/>
      <c r="K85" s="32"/>
      <c r="L85" s="118"/>
      <c r="M85" s="118"/>
      <c r="N85" s="118"/>
      <c r="O85" s="118"/>
      <c r="P85" s="118"/>
      <c r="Q85" s="118"/>
      <c r="R85" s="32"/>
      <c r="S85" s="3"/>
      <c r="T85" s="3"/>
      <c r="U85" s="3"/>
      <c r="V85" s="3"/>
      <c r="W85" s="3"/>
      <c r="X85" s="3"/>
      <c r="Z85" s="77"/>
      <c r="AL85" s="16"/>
      <c r="AM85" s="68"/>
      <c r="AN85" s="68"/>
      <c r="AO85" s="68"/>
      <c r="AP85" s="68"/>
    </row>
    <row r="86" spans="1:42" s="68" customFormat="1" x14ac:dyDescent="0.25">
      <c r="L86" s="16"/>
      <c r="M86" s="16"/>
      <c r="N86" s="16"/>
      <c r="O86" s="16"/>
      <c r="P86" s="16"/>
      <c r="Q86" s="118"/>
      <c r="R86" s="72"/>
      <c r="S86" s="72"/>
      <c r="Y86" s="116"/>
      <c r="Z86" s="77"/>
      <c r="AL86" s="16"/>
    </row>
    <row r="87" spans="1:42" s="68" customFormat="1" ht="15.75" thickBot="1" x14ac:dyDescent="0.3">
      <c r="L87" s="16"/>
      <c r="M87" s="16"/>
      <c r="N87" s="16"/>
      <c r="O87" s="16"/>
      <c r="P87" s="16"/>
      <c r="Q87" s="118"/>
      <c r="R87" s="72"/>
      <c r="S87" s="72"/>
      <c r="Z87" s="77"/>
      <c r="AL87" s="13"/>
      <c r="AM87" s="29"/>
      <c r="AN87" s="29"/>
      <c r="AO87" s="29"/>
      <c r="AP87" s="29"/>
    </row>
    <row r="88" spans="1:42" s="15" customFormat="1" ht="20.100000000000001" customHeight="1" thickTop="1" x14ac:dyDescent="0.25">
      <c r="B88" s="395"/>
      <c r="C88" s="441"/>
      <c r="D88" s="443" t="s">
        <v>307</v>
      </c>
      <c r="E88" s="397"/>
      <c r="F88" s="397"/>
      <c r="G88" s="397"/>
      <c r="H88" s="397"/>
      <c r="I88" s="397"/>
      <c r="J88" s="397"/>
      <c r="K88" s="397"/>
      <c r="L88" s="398"/>
      <c r="M88" s="398"/>
      <c r="N88" s="398"/>
      <c r="O88" s="399"/>
      <c r="P88" s="16"/>
      <c r="Q88" s="118"/>
      <c r="R88" s="32"/>
      <c r="S88" s="32"/>
      <c r="Z88" s="77"/>
      <c r="AL88" s="13"/>
      <c r="AM88" s="18"/>
      <c r="AN88" s="18"/>
      <c r="AO88" s="18"/>
      <c r="AP88" s="18"/>
    </row>
    <row r="89" spans="1:42" s="15" customFormat="1" ht="20.100000000000001" customHeight="1" x14ac:dyDescent="0.25">
      <c r="B89" s="400"/>
      <c r="C89" s="410" t="str">
        <f>IF('Instrucoes Preenchimento'!B3&lt;&gt;"",'Instrucoes Preenchimento'!B3,"")</f>
        <v>B2</v>
      </c>
      <c r="D89" s="444" t="str">
        <f>IF('Instrucoes Preenchimento'!C3&lt;&gt;"",'Instrucoes Preenchimento'!C3,"")</f>
        <v>MARCAR "X", SE BACIA COMPARTILHADA</v>
      </c>
      <c r="E89" s="402"/>
      <c r="F89" s="402"/>
      <c r="G89" s="402"/>
      <c r="H89" s="402"/>
      <c r="I89" s="402"/>
      <c r="J89" s="402"/>
      <c r="K89" s="402"/>
      <c r="L89" s="403"/>
      <c r="M89" s="403"/>
      <c r="N89" s="403"/>
      <c r="O89" s="404"/>
      <c r="P89" s="16"/>
      <c r="Q89" s="118"/>
      <c r="R89" s="32"/>
      <c r="S89" s="32"/>
      <c r="Z89" s="77"/>
      <c r="AL89" s="13"/>
      <c r="AM89" s="18"/>
      <c r="AN89" s="18"/>
      <c r="AO89" s="18"/>
      <c r="AP89" s="18"/>
    </row>
    <row r="90" spans="1:42" s="15" customFormat="1" ht="20.100000000000001" customHeight="1" x14ac:dyDescent="0.25">
      <c r="B90" s="400"/>
      <c r="C90" s="410" t="str">
        <f>IF('Instrucoes Preenchimento'!B4&lt;&gt;"",'Instrucoes Preenchimento'!B4,"")</f>
        <v>B3</v>
      </c>
      <c r="D90" s="444" t="str">
        <f>IF('Instrucoes Preenchimento'!C4&lt;&gt;"",'Instrucoes Preenchimento'!C4,"")</f>
        <v>"0" para negociação; "1 a 5", para os ciclos de certificação (manter "0" neste etapa)</v>
      </c>
      <c r="E90" s="402"/>
      <c r="F90" s="402"/>
      <c r="G90" s="402"/>
      <c r="H90" s="402"/>
      <c r="I90" s="402"/>
      <c r="J90" s="402"/>
      <c r="K90" s="402"/>
      <c r="L90" s="403"/>
      <c r="M90" s="403"/>
      <c r="N90" s="403"/>
      <c r="O90" s="404"/>
      <c r="P90" s="16"/>
      <c r="Q90" s="118"/>
      <c r="R90" s="32"/>
      <c r="S90" s="32"/>
      <c r="Z90" s="77"/>
      <c r="AL90" s="13"/>
      <c r="AM90" s="18"/>
      <c r="AN90" s="18"/>
      <c r="AO90" s="18"/>
      <c r="AP90" s="18"/>
    </row>
    <row r="91" spans="1:42" s="15" customFormat="1" ht="20.100000000000001" customHeight="1" x14ac:dyDescent="0.25">
      <c r="B91" s="400"/>
      <c r="C91" s="410" t="str">
        <f>IF('Instrucoes Preenchimento'!B5&lt;&gt;"",'Instrucoes Preenchimento'!B5,"")</f>
        <v>B9</v>
      </c>
      <c r="D91" s="444" t="str">
        <f>IF('Instrucoes Preenchimento'!C5&lt;&gt;"",'Instrucoes Preenchimento'!C5,"")</f>
        <v>(já preenchido) nn: PREENCHER COM ID DO COMITE (se estado não adota qualquer codificação, usar numeração sequencial)</v>
      </c>
      <c r="E91" s="402"/>
      <c r="F91" s="402"/>
      <c r="G91" s="402"/>
      <c r="H91" s="402"/>
      <c r="I91" s="402"/>
      <c r="J91" s="402"/>
      <c r="K91" s="402"/>
      <c r="L91" s="403"/>
      <c r="M91" s="403"/>
      <c r="N91" s="403"/>
      <c r="O91" s="404"/>
      <c r="P91" s="16"/>
      <c r="Q91" s="118"/>
      <c r="R91" s="32"/>
      <c r="S91" s="32"/>
      <c r="Z91" s="77"/>
      <c r="AL91" s="13"/>
      <c r="AM91" s="18"/>
      <c r="AN91" s="18"/>
      <c r="AO91" s="18"/>
      <c r="AP91" s="18"/>
    </row>
    <row r="92" spans="1:42" s="15" customFormat="1" ht="20.100000000000001" customHeight="1" x14ac:dyDescent="0.25">
      <c r="B92" s="400"/>
      <c r="C92" s="410" t="str">
        <f>IF('Instrucoes Preenchimento'!B6&lt;&gt;"",'Instrucoes Preenchimento'!B6,"")</f>
        <v>C9</v>
      </c>
      <c r="D92" s="444" t="str">
        <f>IF('Instrucoes Preenchimento'!C6&lt;&gt;"",'Instrucoes Preenchimento'!C6,"")</f>
        <v>(já preenchido) UF: PREENCHER COM SIGLA ESTADO</v>
      </c>
      <c r="E92" s="402"/>
      <c r="F92" s="402"/>
      <c r="G92" s="402"/>
      <c r="H92" s="402"/>
      <c r="I92" s="402"/>
      <c r="J92" s="402"/>
      <c r="K92" s="402"/>
      <c r="L92" s="403"/>
      <c r="M92" s="403"/>
      <c r="N92" s="403"/>
      <c r="O92" s="404"/>
      <c r="P92" s="16"/>
      <c r="Q92" s="118"/>
      <c r="R92" s="32"/>
      <c r="S92" s="394"/>
      <c r="T92" s="81"/>
      <c r="U92" s="81"/>
      <c r="V92" s="81"/>
      <c r="W92" s="81"/>
      <c r="Z92" s="77"/>
      <c r="AL92" s="13"/>
      <c r="AM92" s="18"/>
      <c r="AN92" s="18"/>
      <c r="AO92" s="18"/>
      <c r="AP92" s="18"/>
    </row>
    <row r="93" spans="1:42" s="15" customFormat="1" ht="20.100000000000001" customHeight="1" x14ac:dyDescent="0.25">
      <c r="B93" s="400"/>
      <c r="C93" s="410" t="str">
        <f>IF('Instrucoes Preenchimento'!B7&lt;&gt;"",'Instrucoes Preenchimento'!B7,"")</f>
        <v>ins</v>
      </c>
      <c r="D93" s="444" t="str">
        <f>IF('Instrucoes Preenchimento'!C7&lt;&gt;"",'Instrucoes Preenchimento'!C7,"")</f>
        <v>(já preenchido) PREENCHER COM NOME DO COMITE</v>
      </c>
      <c r="E93" s="402"/>
      <c r="F93" s="402"/>
      <c r="G93" s="402"/>
      <c r="H93" s="402"/>
      <c r="I93" s="402"/>
      <c r="J93" s="402"/>
      <c r="K93" s="402"/>
      <c r="L93" s="403"/>
      <c r="M93" s="403"/>
      <c r="N93" s="403"/>
      <c r="O93" s="404"/>
      <c r="P93" s="16"/>
      <c r="Q93" s="118"/>
      <c r="R93" s="32"/>
      <c r="S93" s="394"/>
      <c r="T93" s="81"/>
      <c r="U93" s="81"/>
      <c r="V93" s="81"/>
      <c r="W93" s="81"/>
      <c r="Z93" s="77"/>
      <c r="AL93" s="13"/>
      <c r="AM93" s="18"/>
      <c r="AN93" s="18"/>
      <c r="AO93" s="18"/>
      <c r="AP93" s="18"/>
    </row>
    <row r="94" spans="1:42" s="15" customFormat="1" ht="20.100000000000001" customHeight="1" x14ac:dyDescent="0.25">
      <c r="B94" s="400"/>
      <c r="C94" s="410" t="str">
        <f>IF('Instrucoes Preenchimento'!B8&lt;&gt;"",'Instrucoes Preenchimento'!B8,"")</f>
        <v>E9</v>
      </c>
      <c r="D94" s="444" t="str">
        <f>IF('Instrucoes Preenchimento'!C8&lt;&gt;"",'Instrucoes Preenchimento'!C8,"")</f>
        <v>PREENCHER COM NIVEL CARACTERISTICO INICIAL DO CBH (1, 2, 3, 4 OU 5) CONFORME ABA  "Níveis"</v>
      </c>
      <c r="E94" s="402"/>
      <c r="F94" s="402"/>
      <c r="G94" s="402"/>
      <c r="H94" s="402"/>
      <c r="I94" s="402"/>
      <c r="J94" s="402"/>
      <c r="K94" s="402"/>
      <c r="L94" s="403"/>
      <c r="M94" s="403"/>
      <c r="N94" s="403"/>
      <c r="O94" s="404"/>
      <c r="P94" s="16"/>
      <c r="Q94" s="118"/>
      <c r="R94" s="32"/>
      <c r="S94" s="32"/>
      <c r="Z94" s="77"/>
      <c r="AL94" s="13"/>
      <c r="AM94" s="18"/>
      <c r="AN94" s="18"/>
      <c r="AO94" s="18"/>
      <c r="AP94" s="18"/>
    </row>
    <row r="95" spans="1:42" s="15" customFormat="1" ht="20.100000000000001" customHeight="1" x14ac:dyDescent="0.25">
      <c r="B95" s="400"/>
      <c r="C95" s="410" t="str">
        <f>IF('Instrucoes Preenchimento'!B9&lt;&gt;"",'Instrucoes Preenchimento'!B9,"")</f>
        <v>COLUNA S</v>
      </c>
      <c r="D95" s="444" t="str">
        <f>IF('Instrucoes Preenchimento'!C9&lt;&gt;"",'Instrucoes Preenchimento'!C9,"")</f>
        <v>PREENCHER COM "S", CASO O CBH ATENDA AO INDICADOR DA LINHA CORRESPONDENTE, NA CONDIÇAO INICIAL</v>
      </c>
      <c r="E95" s="402"/>
      <c r="F95" s="402"/>
      <c r="G95" s="402"/>
      <c r="H95" s="402"/>
      <c r="I95" s="402"/>
      <c r="J95" s="402"/>
      <c r="K95" s="402"/>
      <c r="L95" s="403"/>
      <c r="M95" s="403"/>
      <c r="N95" s="403"/>
      <c r="O95" s="404"/>
      <c r="P95" s="16"/>
      <c r="Q95" s="118"/>
      <c r="R95" s="32"/>
      <c r="S95" s="32"/>
      <c r="Z95" s="77"/>
      <c r="AL95" s="13"/>
      <c r="AM95" s="18"/>
      <c r="AN95" s="18"/>
      <c r="AO95" s="18"/>
      <c r="AP95" s="18"/>
    </row>
    <row r="96" spans="1:42" s="15" customFormat="1" ht="20.100000000000001" customHeight="1" x14ac:dyDescent="0.25">
      <c r="B96" s="400"/>
      <c r="C96" s="410" t="str">
        <f>IF('Instrucoes Preenchimento'!B10&lt;&gt;"",'Instrucoes Preenchimento'!B10,"")</f>
        <v>E (30a32, 40a42, 60a89)</v>
      </c>
      <c r="D96" s="444" t="str">
        <f>IF('Instrucoes Preenchimento'!C10&lt;&gt;"",'Instrucoes Preenchimento'!C10,"")</f>
        <v>INDICAR RESPONSAVEL PRIMARIO, PARA O INDICADOR CORRESPONDENTE</v>
      </c>
      <c r="E96" s="402"/>
      <c r="F96" s="402"/>
      <c r="G96" s="402"/>
      <c r="H96" s="402"/>
      <c r="I96" s="402"/>
      <c r="J96" s="402"/>
      <c r="K96" s="402"/>
      <c r="L96" s="403"/>
      <c r="M96" s="403"/>
      <c r="N96" s="403"/>
      <c r="O96" s="404"/>
      <c r="P96" s="16"/>
      <c r="Q96" s="118"/>
      <c r="R96" s="32"/>
      <c r="S96" s="32"/>
      <c r="Z96" s="77"/>
      <c r="AL96" s="13"/>
      <c r="AM96" s="18"/>
      <c r="AN96" s="18"/>
      <c r="AO96" s="18"/>
      <c r="AP96" s="18"/>
    </row>
    <row r="97" spans="2:42" s="15" customFormat="1" ht="20.100000000000001" customHeight="1" x14ac:dyDescent="0.25">
      <c r="B97" s="400"/>
      <c r="C97" s="410" t="str">
        <f>IF('Instrucoes Preenchimento'!B11&lt;&gt;"",'Instrucoes Preenchimento'!B11,"")</f>
        <v>AREA AZUL</v>
      </c>
      <c r="D97" s="444" t="str">
        <f>IF('Instrucoes Preenchimento'!C11&lt;&gt;"",'Instrucoes Preenchimento'!C11,"")</f>
        <v xml:space="preserve">ASSINALAR, CONFORME O INDICADOR CONSIDERADO, AS CELULAS DA "AREA AZUL" DO COMPONENTE V </v>
      </c>
      <c r="E97" s="402"/>
      <c r="F97" s="402"/>
      <c r="G97" s="402"/>
      <c r="H97" s="402"/>
      <c r="I97" s="402"/>
      <c r="J97" s="402"/>
      <c r="K97" s="402"/>
      <c r="L97" s="403"/>
      <c r="M97" s="403"/>
      <c r="N97" s="403"/>
      <c r="O97" s="404"/>
      <c r="P97" s="16"/>
      <c r="Q97" s="118"/>
      <c r="R97" s="32"/>
      <c r="S97" s="32"/>
      <c r="Z97" s="77"/>
      <c r="AL97" s="13"/>
      <c r="AM97" s="18"/>
      <c r="AN97" s="18"/>
      <c r="AO97" s="18"/>
      <c r="AP97" s="18"/>
    </row>
    <row r="98" spans="2:42" s="15" customFormat="1" ht="20.100000000000001" customHeight="1" x14ac:dyDescent="0.25">
      <c r="B98" s="411"/>
      <c r="C98" s="410" t="str">
        <f>IF('Instrucoes Preenchimento'!B12&lt;&gt;"",'Instrucoes Preenchimento'!B12,"")</f>
        <v>-</v>
      </c>
      <c r="D98" s="444" t="str">
        <f>IF('Instrucoes Preenchimento'!C12&lt;&gt;"",'Instrucoes Preenchimento'!C12,"")</f>
        <v>(assinalar o ano escolhido e os demais à direita, sempre observando as orientações da Coluna Z)</v>
      </c>
      <c r="E98" s="412"/>
      <c r="F98" s="412"/>
      <c r="G98" s="412"/>
      <c r="H98" s="412"/>
      <c r="I98" s="412"/>
      <c r="J98" s="412"/>
      <c r="K98" s="412"/>
      <c r="L98" s="413"/>
      <c r="M98" s="413"/>
      <c r="N98" s="413"/>
      <c r="O98" s="414"/>
      <c r="P98" s="16"/>
      <c r="Q98" s="118"/>
      <c r="R98" s="32"/>
      <c r="S98" s="32"/>
      <c r="Z98" s="77"/>
      <c r="AL98" s="13"/>
      <c r="AM98" s="18"/>
      <c r="AN98" s="18"/>
      <c r="AO98" s="18"/>
      <c r="AP98" s="18"/>
    </row>
    <row r="99" spans="2:42" s="15" customFormat="1" ht="20.100000000000001" customHeight="1" x14ac:dyDescent="0.25">
      <c r="B99" s="411"/>
      <c r="C99" s="410" t="str">
        <f>IF('Instrucoes Preenchimento'!B13&lt;&gt;"",'Instrucoes Preenchimento'!B13,"")</f>
        <v>E12, E28, E38, E48, E58, E75</v>
      </c>
      <c r="D99" s="444" t="str">
        <f>IF('Instrucoes Preenchimento'!C13&lt;&gt;"",'Instrucoes Preenchimento'!C13,"")</f>
        <v>ESCOLHER OS PESOS DOS COMPONENTES, OBSERVANDO AS FAIXAS PERMITIDAS (PREENCHIDO PREVIAMENTE COM OS VALORES RECOMENDADOS)</v>
      </c>
      <c r="E99" s="412"/>
      <c r="F99" s="412"/>
      <c r="G99" s="412"/>
      <c r="H99" s="412"/>
      <c r="I99" s="412"/>
      <c r="J99" s="412"/>
      <c r="K99" s="412"/>
      <c r="L99" s="413"/>
      <c r="M99" s="413"/>
      <c r="N99" s="413"/>
      <c r="O99" s="414"/>
      <c r="P99" s="16"/>
      <c r="Q99" s="118"/>
      <c r="R99" s="32"/>
      <c r="S99" s="32"/>
      <c r="Z99" s="77"/>
      <c r="AL99" s="13"/>
      <c r="AM99" s="18"/>
      <c r="AN99" s="18"/>
      <c r="AO99" s="18"/>
      <c r="AP99" s="18"/>
    </row>
    <row r="100" spans="2:42" s="15" customFormat="1" ht="20.100000000000001" customHeight="1" x14ac:dyDescent="0.25">
      <c r="B100" s="411"/>
      <c r="C100" s="410" t="str">
        <f>IF('Instrucoes Preenchimento'!B14&lt;&gt;"",'Instrucoes Preenchimento'!B14,"")</f>
        <v>Colunas Certificação Anual</v>
      </c>
      <c r="D100" s="444" t="str">
        <f>IF('Instrucoes Preenchimento'!C14&lt;&gt;"",'Instrucoes Preenchimento'!C14,"")</f>
        <v>Quando for avaliar, marcar "S", para meta contratada e alcançada, ou "N" para meta contratada e não alcançada</v>
      </c>
      <c r="E100" s="412"/>
      <c r="F100" s="412"/>
      <c r="G100" s="412"/>
      <c r="H100" s="412"/>
      <c r="I100" s="412"/>
      <c r="J100" s="412"/>
      <c r="K100" s="412"/>
      <c r="L100" s="413"/>
      <c r="M100" s="413"/>
      <c r="N100" s="413"/>
      <c r="O100" s="414"/>
      <c r="P100" s="16"/>
      <c r="Q100" s="118"/>
      <c r="R100" s="32"/>
      <c r="S100" s="32"/>
      <c r="Z100" s="77"/>
      <c r="AL100" s="13"/>
      <c r="AM100" s="18"/>
      <c r="AN100" s="18"/>
      <c r="AO100" s="18"/>
      <c r="AP100" s="18"/>
    </row>
    <row r="101" spans="2:42" s="15" customFormat="1" ht="20.100000000000001" customHeight="1" x14ac:dyDescent="0.25">
      <c r="B101" s="411"/>
      <c r="C101" s="410" t="str">
        <f>IF('Instrucoes Preenchimento'!B15&lt;&gt;"",'Instrucoes Preenchimento'!B15,"")</f>
        <v/>
      </c>
      <c r="D101" s="444" t="str">
        <f>IF('Instrucoes Preenchimento'!C15&lt;&gt;"",'Instrucoes Preenchimento'!C15,"")</f>
        <v/>
      </c>
      <c r="E101" s="412"/>
      <c r="F101" s="412"/>
      <c r="G101" s="412"/>
      <c r="H101" s="412"/>
      <c r="I101" s="412"/>
      <c r="J101" s="412"/>
      <c r="K101" s="412"/>
      <c r="L101" s="413"/>
      <c r="M101" s="413"/>
      <c r="N101" s="413"/>
      <c r="O101" s="414"/>
      <c r="P101" s="16"/>
      <c r="Q101" s="118"/>
      <c r="R101" s="32"/>
      <c r="S101" s="32"/>
      <c r="Z101" s="77"/>
      <c r="AL101" s="13"/>
      <c r="AM101" s="18"/>
      <c r="AN101" s="18"/>
      <c r="AO101" s="18"/>
      <c r="AP101" s="18"/>
    </row>
    <row r="102" spans="2:42" s="15" customFormat="1" ht="20.100000000000001" customHeight="1" thickBot="1" x14ac:dyDescent="0.3">
      <c r="B102" s="405"/>
      <c r="C102" s="440" t="str">
        <f>IF('Instrucoes Preenchimento'!B16&lt;&gt;"",'Instrucoes Preenchimento'!B16,"")</f>
        <v/>
      </c>
      <c r="D102" s="445" t="str">
        <f>IF('Instrucoes Preenchimento'!C16&lt;&gt;"",'Instrucoes Preenchimento'!C16,"")</f>
        <v/>
      </c>
      <c r="E102" s="407"/>
      <c r="F102" s="407"/>
      <c r="G102" s="407"/>
      <c r="H102" s="407"/>
      <c r="I102" s="407"/>
      <c r="J102" s="407"/>
      <c r="K102" s="407"/>
      <c r="L102" s="408"/>
      <c r="M102" s="408"/>
      <c r="N102" s="408"/>
      <c r="O102" s="409"/>
      <c r="P102" s="16"/>
      <c r="Q102" s="118"/>
      <c r="R102" s="32"/>
      <c r="S102" s="32"/>
      <c r="Z102" s="77"/>
      <c r="AL102" s="13"/>
      <c r="AM102" s="18"/>
      <c r="AN102" s="18"/>
      <c r="AO102" s="18"/>
      <c r="AP102" s="18"/>
    </row>
    <row r="103" spans="2:42" s="68" customFormat="1" ht="16.5" thickTop="1" x14ac:dyDescent="0.25">
      <c r="C103" s="381"/>
      <c r="D103" s="382"/>
      <c r="L103" s="16"/>
      <c r="M103" s="16"/>
      <c r="N103" s="16"/>
      <c r="O103" s="16"/>
      <c r="P103" s="16"/>
      <c r="Q103" s="118"/>
      <c r="R103" s="72"/>
      <c r="S103" s="122"/>
      <c r="T103" s="121"/>
      <c r="U103" s="121"/>
      <c r="V103" s="121"/>
      <c r="W103" s="121"/>
      <c r="Z103" s="77"/>
      <c r="AL103" s="13"/>
      <c r="AM103" s="29"/>
      <c r="AN103" s="29"/>
      <c r="AO103" s="29"/>
      <c r="AP103" s="29"/>
    </row>
    <row r="104" spans="2:42" s="68" customFormat="1" ht="15.75" x14ac:dyDescent="0.25">
      <c r="C104" s="381"/>
      <c r="D104" s="382"/>
      <c r="L104" s="16"/>
      <c r="M104" s="16"/>
      <c r="N104" s="16"/>
      <c r="O104" s="16"/>
      <c r="P104" s="16"/>
      <c r="Q104" s="118"/>
      <c r="R104" s="72"/>
      <c r="S104" s="72"/>
      <c r="Z104" s="77"/>
      <c r="AL104" s="13"/>
      <c r="AM104" s="29"/>
      <c r="AN104" s="29"/>
      <c r="AO104" s="29"/>
      <c r="AP104" s="29"/>
    </row>
    <row r="105" spans="2:42" s="68" customFormat="1" ht="15.75" x14ac:dyDescent="0.25">
      <c r="C105" s="381"/>
      <c r="D105" s="382"/>
      <c r="L105" s="16"/>
      <c r="M105" s="16"/>
      <c r="N105" s="16"/>
      <c r="O105" s="16"/>
      <c r="P105" s="16"/>
      <c r="Q105" s="118"/>
      <c r="R105" s="72"/>
      <c r="S105" s="72"/>
      <c r="Z105" s="77"/>
      <c r="AL105" s="13"/>
      <c r="AM105" s="29"/>
      <c r="AN105" s="29"/>
      <c r="AO105" s="29"/>
      <c r="AP105" s="29"/>
    </row>
    <row r="106" spans="2:42" s="68" customFormat="1" ht="15.75" x14ac:dyDescent="0.25">
      <c r="C106" s="381"/>
      <c r="D106" s="382"/>
      <c r="L106" s="16"/>
      <c r="M106" s="16"/>
      <c r="N106" s="16"/>
      <c r="O106" s="16"/>
      <c r="P106" s="16"/>
      <c r="Q106" s="16"/>
      <c r="Z106" s="77"/>
      <c r="AL106" s="13"/>
      <c r="AM106" s="29"/>
      <c r="AN106" s="29"/>
      <c r="AO106" s="29"/>
      <c r="AP106" s="29"/>
    </row>
    <row r="107" spans="2:42" s="68" customFormat="1" ht="15.75" x14ac:dyDescent="0.25">
      <c r="C107" s="381"/>
      <c r="D107" s="382"/>
      <c r="L107" s="16"/>
      <c r="M107" s="16"/>
      <c r="N107" s="16"/>
      <c r="O107" s="16"/>
      <c r="P107" s="16"/>
      <c r="Q107" s="16"/>
      <c r="Z107" s="77"/>
      <c r="AL107" s="13"/>
      <c r="AM107" s="29"/>
      <c r="AN107" s="29"/>
      <c r="AO107" s="29"/>
      <c r="AP107" s="29"/>
    </row>
    <row r="108" spans="2:42" s="68" customFormat="1" ht="15.75" x14ac:dyDescent="0.25">
      <c r="C108" s="381"/>
      <c r="D108" s="382"/>
      <c r="L108" s="16"/>
      <c r="M108" s="16"/>
      <c r="N108" s="16"/>
      <c r="O108" s="16"/>
      <c r="P108" s="16"/>
      <c r="Q108" s="16"/>
      <c r="S108" s="121"/>
      <c r="T108" s="121"/>
      <c r="U108" s="121"/>
      <c r="V108" s="121"/>
      <c r="W108" s="121"/>
      <c r="Z108" s="77"/>
      <c r="AL108" s="13"/>
      <c r="AM108" s="29"/>
      <c r="AN108" s="29"/>
      <c r="AO108" s="29"/>
      <c r="AP108" s="29"/>
    </row>
    <row r="109" spans="2:42" s="68" customFormat="1" ht="15.75" x14ac:dyDescent="0.25">
      <c r="C109" s="381"/>
      <c r="D109" s="382"/>
      <c r="L109" s="16"/>
      <c r="M109" s="16"/>
      <c r="N109" s="16"/>
      <c r="O109" s="16"/>
      <c r="P109" s="16"/>
      <c r="Q109" s="16"/>
      <c r="Z109" s="77"/>
      <c r="AL109" s="13"/>
      <c r="AM109" s="29"/>
      <c r="AN109" s="29"/>
      <c r="AO109" s="29"/>
      <c r="AP109" s="29"/>
    </row>
    <row r="110" spans="2:42" s="68" customFormat="1" x14ac:dyDescent="0.25">
      <c r="L110" s="16"/>
      <c r="M110" s="16"/>
      <c r="N110" s="16"/>
      <c r="O110" s="16"/>
      <c r="P110" s="16"/>
      <c r="Q110" s="16"/>
      <c r="Z110" s="77"/>
      <c r="AL110" s="13"/>
      <c r="AM110" s="29"/>
      <c r="AN110" s="29"/>
      <c r="AO110" s="29"/>
      <c r="AP110" s="29"/>
    </row>
    <row r="111" spans="2:42" s="68" customFormat="1" x14ac:dyDescent="0.25">
      <c r="L111" s="16"/>
      <c r="M111" s="16"/>
      <c r="N111" s="16"/>
      <c r="O111" s="16"/>
      <c r="P111" s="16"/>
      <c r="Q111" s="16"/>
      <c r="Z111" s="77"/>
      <c r="AL111" s="13"/>
      <c r="AM111" s="29"/>
      <c r="AN111" s="29"/>
      <c r="AO111" s="29"/>
      <c r="AP111" s="29"/>
    </row>
    <row r="112" spans="2:42" s="68" customFormat="1" x14ac:dyDescent="0.25">
      <c r="L112" s="16"/>
      <c r="M112" s="16"/>
      <c r="N112" s="16"/>
      <c r="O112" s="16"/>
      <c r="P112" s="16"/>
      <c r="Q112" s="16"/>
      <c r="Z112" s="77"/>
      <c r="AL112" s="13"/>
      <c r="AM112" s="29"/>
      <c r="AN112" s="29"/>
      <c r="AO112" s="29"/>
      <c r="AP112" s="29"/>
    </row>
    <row r="113" spans="12:42" s="68" customFormat="1" x14ac:dyDescent="0.25">
      <c r="L113" s="16"/>
      <c r="M113" s="16"/>
      <c r="N113" s="16"/>
      <c r="O113" s="16"/>
      <c r="P113" s="16"/>
      <c r="Q113" s="16"/>
      <c r="Z113" s="77"/>
      <c r="AL113" s="13"/>
      <c r="AM113" s="29"/>
      <c r="AN113" s="29"/>
      <c r="AO113" s="29"/>
      <c r="AP113" s="29"/>
    </row>
    <row r="114" spans="12:42" s="68" customFormat="1" x14ac:dyDescent="0.25">
      <c r="L114" s="16"/>
      <c r="M114" s="16"/>
      <c r="N114" s="16"/>
      <c r="O114" s="16"/>
      <c r="P114" s="16"/>
      <c r="Q114" s="16"/>
      <c r="Z114" s="77"/>
      <c r="AL114" s="13"/>
      <c r="AM114" s="29"/>
      <c r="AN114" s="29"/>
      <c r="AO114" s="29"/>
      <c r="AP114" s="29"/>
    </row>
    <row r="115" spans="12:42" s="68" customFormat="1" x14ac:dyDescent="0.25">
      <c r="L115" s="16"/>
      <c r="M115" s="16"/>
      <c r="N115" s="16"/>
      <c r="O115" s="16"/>
      <c r="P115" s="16"/>
      <c r="Q115" s="16"/>
      <c r="Z115" s="77"/>
      <c r="AL115" s="13"/>
      <c r="AM115" s="29"/>
      <c r="AN115" s="29"/>
      <c r="AO115" s="29"/>
      <c r="AP115" s="29"/>
    </row>
    <row r="116" spans="12:42" s="68" customFormat="1" x14ac:dyDescent="0.25">
      <c r="L116" s="16"/>
      <c r="M116" s="16"/>
      <c r="N116" s="16"/>
      <c r="O116" s="16"/>
      <c r="P116" s="16"/>
      <c r="Q116" s="16"/>
      <c r="Z116" s="77"/>
      <c r="AL116" s="13"/>
      <c r="AM116" s="29"/>
      <c r="AN116" s="29"/>
      <c r="AO116" s="29"/>
      <c r="AP116" s="29"/>
    </row>
    <row r="117" spans="12:42" s="68" customFormat="1" x14ac:dyDescent="0.25">
      <c r="L117" s="16"/>
      <c r="M117" s="16"/>
      <c r="N117" s="16"/>
      <c r="O117" s="16"/>
      <c r="P117" s="16"/>
      <c r="Q117" s="16"/>
      <c r="Z117" s="77"/>
      <c r="AL117" s="13"/>
      <c r="AM117" s="29"/>
      <c r="AN117" s="29"/>
      <c r="AO117" s="29"/>
      <c r="AP117" s="29"/>
    </row>
    <row r="118" spans="12:42" s="68" customFormat="1" x14ac:dyDescent="0.25">
      <c r="L118" s="16"/>
      <c r="M118" s="16"/>
      <c r="N118" s="16"/>
      <c r="O118" s="16"/>
      <c r="P118" s="16"/>
      <c r="Q118" s="16"/>
      <c r="Z118" s="77"/>
      <c r="AL118" s="13"/>
      <c r="AM118" s="29"/>
      <c r="AN118" s="29"/>
      <c r="AO118" s="29"/>
      <c r="AP118" s="29"/>
    </row>
    <row r="119" spans="12:42" s="68" customFormat="1" x14ac:dyDescent="0.25">
      <c r="L119" s="16"/>
      <c r="M119" s="16"/>
      <c r="N119" s="16"/>
      <c r="O119" s="16"/>
      <c r="P119" s="16"/>
      <c r="Q119" s="16"/>
      <c r="Z119" s="77"/>
      <c r="AL119" s="13"/>
      <c r="AM119" s="29"/>
      <c r="AN119" s="29"/>
      <c r="AO119" s="29"/>
      <c r="AP119" s="29"/>
    </row>
    <row r="120" spans="12:42" s="68" customFormat="1" x14ac:dyDescent="0.25">
      <c r="L120" s="16"/>
      <c r="M120" s="16"/>
      <c r="N120" s="16"/>
      <c r="O120" s="16"/>
      <c r="P120" s="16"/>
      <c r="Q120" s="16"/>
      <c r="Z120" s="77"/>
      <c r="AL120" s="13"/>
      <c r="AM120" s="29"/>
      <c r="AN120" s="29"/>
      <c r="AO120" s="29"/>
      <c r="AP120" s="29"/>
    </row>
    <row r="121" spans="12:42" s="68" customFormat="1" x14ac:dyDescent="0.25">
      <c r="L121" s="16"/>
      <c r="M121" s="16"/>
      <c r="N121" s="16"/>
      <c r="O121" s="16"/>
      <c r="P121" s="16"/>
      <c r="Q121" s="16"/>
      <c r="Z121" s="77"/>
      <c r="AL121" s="13"/>
      <c r="AM121" s="29"/>
      <c r="AN121" s="29"/>
      <c r="AO121" s="29"/>
      <c r="AP121" s="29"/>
    </row>
    <row r="122" spans="12:42" s="68" customFormat="1" x14ac:dyDescent="0.25">
      <c r="L122" s="16"/>
      <c r="M122" s="16"/>
      <c r="N122" s="16"/>
      <c r="O122" s="16"/>
      <c r="P122" s="16"/>
      <c r="Q122" s="16"/>
      <c r="Z122" s="77"/>
      <c r="AL122" s="13"/>
      <c r="AM122" s="29"/>
      <c r="AN122" s="29"/>
      <c r="AO122" s="29"/>
      <c r="AP122" s="29"/>
    </row>
    <row r="123" spans="12:42" s="68" customFormat="1" x14ac:dyDescent="0.25">
      <c r="L123" s="16"/>
      <c r="M123" s="16"/>
      <c r="N123" s="16"/>
      <c r="O123" s="16"/>
      <c r="P123" s="16"/>
      <c r="Q123" s="16"/>
      <c r="Z123" s="77"/>
      <c r="AL123" s="13"/>
      <c r="AM123" s="29"/>
      <c r="AN123" s="29"/>
      <c r="AO123" s="29"/>
      <c r="AP123" s="29"/>
    </row>
    <row r="124" spans="12:42" s="68" customFormat="1" x14ac:dyDescent="0.25">
      <c r="L124" s="16"/>
      <c r="M124" s="16"/>
      <c r="N124" s="16"/>
      <c r="O124" s="16"/>
      <c r="P124" s="16"/>
      <c r="Q124" s="16"/>
      <c r="Z124" s="77"/>
      <c r="AL124" s="13"/>
      <c r="AM124" s="29"/>
      <c r="AN124" s="29"/>
      <c r="AO124" s="29"/>
      <c r="AP124" s="29"/>
    </row>
    <row r="125" spans="12:42" s="68" customFormat="1" x14ac:dyDescent="0.25">
      <c r="L125" s="16"/>
      <c r="M125" s="16"/>
      <c r="N125" s="16"/>
      <c r="O125" s="16"/>
      <c r="P125" s="16"/>
      <c r="Q125" s="16"/>
      <c r="Z125" s="77"/>
      <c r="AL125" s="13"/>
      <c r="AM125" s="29"/>
      <c r="AN125" s="29"/>
      <c r="AO125" s="29"/>
      <c r="AP125" s="29"/>
    </row>
    <row r="126" spans="12:42" s="68" customFormat="1" x14ac:dyDescent="0.25">
      <c r="L126" s="16"/>
      <c r="M126" s="16"/>
      <c r="N126" s="16"/>
      <c r="O126" s="16"/>
      <c r="P126" s="16"/>
      <c r="Q126" s="16"/>
      <c r="Z126" s="77"/>
      <c r="AL126" s="13"/>
      <c r="AM126" s="29"/>
      <c r="AN126" s="29"/>
      <c r="AO126" s="29"/>
      <c r="AP126" s="29"/>
    </row>
    <row r="127" spans="12:42" s="68" customFormat="1" x14ac:dyDescent="0.25">
      <c r="L127" s="16"/>
      <c r="M127" s="16"/>
      <c r="N127" s="16"/>
      <c r="O127" s="16"/>
      <c r="P127" s="16"/>
      <c r="Q127" s="16"/>
      <c r="Z127" s="77"/>
      <c r="AL127" s="13"/>
      <c r="AM127" s="29"/>
      <c r="AN127" s="29"/>
      <c r="AO127" s="29"/>
      <c r="AP127" s="29"/>
    </row>
    <row r="128" spans="12:42" s="68" customFormat="1" x14ac:dyDescent="0.25">
      <c r="L128" s="16"/>
      <c r="M128" s="16"/>
      <c r="N128" s="16"/>
      <c r="O128" s="16"/>
      <c r="P128" s="16"/>
      <c r="Q128" s="16"/>
      <c r="Z128" s="77"/>
      <c r="AL128" s="13"/>
      <c r="AM128" s="29"/>
      <c r="AN128" s="29"/>
      <c r="AO128" s="29"/>
      <c r="AP128" s="29"/>
    </row>
    <row r="129" spans="12:42" s="68" customFormat="1" x14ac:dyDescent="0.25">
      <c r="L129" s="16"/>
      <c r="M129" s="16"/>
      <c r="N129" s="16"/>
      <c r="O129" s="16"/>
      <c r="P129" s="16"/>
      <c r="Q129" s="16"/>
      <c r="Z129" s="77"/>
      <c r="AL129" s="13"/>
      <c r="AM129" s="29"/>
      <c r="AN129" s="29"/>
      <c r="AO129" s="29"/>
      <c r="AP129" s="29"/>
    </row>
    <row r="130" spans="12:42" s="68" customFormat="1" x14ac:dyDescent="0.25">
      <c r="L130" s="16"/>
      <c r="M130" s="16"/>
      <c r="N130" s="16"/>
      <c r="O130" s="16"/>
      <c r="P130" s="16"/>
      <c r="Q130" s="16"/>
      <c r="Z130" s="77"/>
      <c r="AL130" s="13"/>
      <c r="AM130" s="29"/>
      <c r="AN130" s="29"/>
      <c r="AO130" s="29"/>
      <c r="AP130" s="29"/>
    </row>
    <row r="131" spans="12:42" s="68" customFormat="1" x14ac:dyDescent="0.25">
      <c r="L131" s="16"/>
      <c r="M131" s="16"/>
      <c r="N131" s="16"/>
      <c r="O131" s="16"/>
      <c r="P131" s="16"/>
      <c r="Q131" s="16"/>
      <c r="Z131" s="77"/>
      <c r="AL131" s="13"/>
      <c r="AM131" s="29"/>
      <c r="AN131" s="29"/>
      <c r="AO131" s="29"/>
      <c r="AP131" s="29"/>
    </row>
    <row r="132" spans="12:42" s="68" customFormat="1" x14ac:dyDescent="0.25">
      <c r="L132" s="16"/>
      <c r="M132" s="16"/>
      <c r="N132" s="16"/>
      <c r="O132" s="16"/>
      <c r="P132" s="16"/>
      <c r="Q132" s="16"/>
      <c r="Z132" s="77"/>
      <c r="AL132" s="13"/>
      <c r="AM132" s="29"/>
      <c r="AN132" s="29"/>
      <c r="AO132" s="29"/>
      <c r="AP132" s="29"/>
    </row>
  </sheetData>
  <mergeCells count="49">
    <mergeCell ref="E7:S7"/>
    <mergeCell ref="T7:X7"/>
    <mergeCell ref="F8:S8"/>
    <mergeCell ref="B11:D11"/>
    <mergeCell ref="F11:J11"/>
    <mergeCell ref="L11:Q11"/>
    <mergeCell ref="S11:S12"/>
    <mergeCell ref="T11:X11"/>
    <mergeCell ref="Z11:Z12"/>
    <mergeCell ref="AL11:AP11"/>
    <mergeCell ref="B12:C12"/>
    <mergeCell ref="B27:D27"/>
    <mergeCell ref="F27:J27"/>
    <mergeCell ref="L27:Q27"/>
    <mergeCell ref="S27:S28"/>
    <mergeCell ref="T27:X27"/>
    <mergeCell ref="Z27:Z28"/>
    <mergeCell ref="B28:C28"/>
    <mergeCell ref="Z47:Z48"/>
    <mergeCell ref="B48:C48"/>
    <mergeCell ref="B37:D37"/>
    <mergeCell ref="F37:J37"/>
    <mergeCell ref="L37:Q37"/>
    <mergeCell ref="S37:S38"/>
    <mergeCell ref="T37:X37"/>
    <mergeCell ref="Z37:Z38"/>
    <mergeCell ref="B38:C38"/>
    <mergeCell ref="B47:D47"/>
    <mergeCell ref="F47:J47"/>
    <mergeCell ref="L47:Q47"/>
    <mergeCell ref="S47:S48"/>
    <mergeCell ref="T47:X47"/>
    <mergeCell ref="Z74:Z75"/>
    <mergeCell ref="B75:C75"/>
    <mergeCell ref="B57:D57"/>
    <mergeCell ref="F57:J57"/>
    <mergeCell ref="L57:Q57"/>
    <mergeCell ref="S57:S58"/>
    <mergeCell ref="T57:X57"/>
    <mergeCell ref="Z57:Z58"/>
    <mergeCell ref="B58:C58"/>
    <mergeCell ref="F82:J82"/>
    <mergeCell ref="L82:Q82"/>
    <mergeCell ref="T82:X82"/>
    <mergeCell ref="B74:D74"/>
    <mergeCell ref="F74:J74"/>
    <mergeCell ref="L74:Q74"/>
    <mergeCell ref="S74:S75"/>
    <mergeCell ref="T74:X74"/>
  </mergeCells>
  <conditionalFormatting sqref="F13:J21 F76:J80">
    <cfRule type="cellIs" dxfId="173" priority="184" operator="equal">
      <formula>"S"</formula>
    </cfRule>
  </conditionalFormatting>
  <conditionalFormatting sqref="L50 L76:L80 L14:L21 L62 L64">
    <cfRule type="expression" dxfId="172" priority="183">
      <formula>$B$3=0</formula>
    </cfRule>
  </conditionalFormatting>
  <conditionalFormatting sqref="M50 M76:M80 M14:M21">
    <cfRule type="expression" dxfId="171" priority="182">
      <formula>$B$3=1</formula>
    </cfRule>
  </conditionalFormatting>
  <conditionalFormatting sqref="Q50 Q76:Q80 Q14:Q21">
    <cfRule type="expression" dxfId="170" priority="181">
      <formula>$B$3=5</formula>
    </cfRule>
  </conditionalFormatting>
  <conditionalFormatting sqref="L30">
    <cfRule type="expression" dxfId="169" priority="180">
      <formula>$B$3=0</formula>
    </cfRule>
  </conditionalFormatting>
  <conditionalFormatting sqref="M30">
    <cfRule type="expression" dxfId="168" priority="179">
      <formula>$B$3=1</formula>
    </cfRule>
  </conditionalFormatting>
  <conditionalFormatting sqref="N14:N21 N50 N76:N80">
    <cfRule type="expression" dxfId="167" priority="178">
      <formula>$B$3=2</formula>
    </cfRule>
  </conditionalFormatting>
  <conditionalFormatting sqref="N30">
    <cfRule type="expression" dxfId="166" priority="177">
      <formula>$B$3=2</formula>
    </cfRule>
  </conditionalFormatting>
  <conditionalFormatting sqref="O30 O14:O21 O50 O76:O80">
    <cfRule type="expression" dxfId="165" priority="176">
      <formula>$B$3=3</formula>
    </cfRule>
  </conditionalFormatting>
  <conditionalFormatting sqref="P30 P14:P21 P50 P76:P80">
    <cfRule type="expression" dxfId="164" priority="175">
      <formula>$B$3=4</formula>
    </cfRule>
  </conditionalFormatting>
  <conditionalFormatting sqref="Q30">
    <cfRule type="expression" dxfId="163" priority="174">
      <formula>$B$3=5</formula>
    </cfRule>
  </conditionalFormatting>
  <conditionalFormatting sqref="L83">
    <cfRule type="cellIs" dxfId="162" priority="173" operator="equal">
      <formula>"S"</formula>
    </cfRule>
  </conditionalFormatting>
  <conditionalFormatting sqref="L83">
    <cfRule type="containsBlanks" dxfId="161" priority="171">
      <formula>LEN(TRIM(L83))=0</formula>
    </cfRule>
    <cfRule type="expression" dxfId="160" priority="172">
      <formula>$B$3=0</formula>
    </cfRule>
  </conditionalFormatting>
  <conditionalFormatting sqref="M83">
    <cfRule type="containsBlanks" dxfId="159" priority="169">
      <formula>LEN(TRIM(M83))=0</formula>
    </cfRule>
    <cfRule type="expression" dxfId="158" priority="170">
      <formula>$B$3=1</formula>
    </cfRule>
  </conditionalFormatting>
  <conditionalFormatting sqref="N83">
    <cfRule type="containsBlanks" dxfId="157" priority="167">
      <formula>LEN(TRIM(N83))=0</formula>
    </cfRule>
    <cfRule type="expression" dxfId="156" priority="168">
      <formula>$B$3=2</formula>
    </cfRule>
  </conditionalFormatting>
  <conditionalFormatting sqref="O83">
    <cfRule type="containsBlanks" dxfId="155" priority="165">
      <formula>LEN(TRIM(O83))=0</formula>
    </cfRule>
    <cfRule type="expression" dxfId="154" priority="166">
      <formula>$B$3=3</formula>
    </cfRule>
  </conditionalFormatting>
  <conditionalFormatting sqref="P83">
    <cfRule type="containsBlanks" dxfId="153" priority="163">
      <formula>LEN(TRIM(P83))=0</formula>
    </cfRule>
    <cfRule type="expression" dxfId="152" priority="164">
      <formula>$B$3=4</formula>
    </cfRule>
  </conditionalFormatting>
  <conditionalFormatting sqref="Q83">
    <cfRule type="containsBlanks" dxfId="151" priority="161">
      <formula>LEN(TRIM(Q83))=0</formula>
    </cfRule>
    <cfRule type="expression" dxfId="150" priority="162">
      <formula>$B$3=5</formula>
    </cfRule>
  </conditionalFormatting>
  <conditionalFormatting sqref="L59:L60">
    <cfRule type="expression" dxfId="149" priority="160">
      <formula>$B$3=0</formula>
    </cfRule>
  </conditionalFormatting>
  <conditionalFormatting sqref="M59">
    <cfRule type="expression" dxfId="148" priority="159">
      <formula>$B$3=1</formula>
    </cfRule>
  </conditionalFormatting>
  <conditionalFormatting sqref="Q59">
    <cfRule type="expression" dxfId="147" priority="158">
      <formula>$B$3=5</formula>
    </cfRule>
  </conditionalFormatting>
  <conditionalFormatting sqref="L68">
    <cfRule type="expression" dxfId="146" priority="157">
      <formula>$B$3=0</formula>
    </cfRule>
  </conditionalFormatting>
  <conditionalFormatting sqref="N59">
    <cfRule type="expression" dxfId="145" priority="156">
      <formula>$B$3=2</formula>
    </cfRule>
  </conditionalFormatting>
  <conditionalFormatting sqref="O59">
    <cfRule type="expression" dxfId="144" priority="155">
      <formula>$B$3=3</formula>
    </cfRule>
  </conditionalFormatting>
  <conditionalFormatting sqref="P59">
    <cfRule type="expression" dxfId="143" priority="154">
      <formula>$B$3=4</formula>
    </cfRule>
  </conditionalFormatting>
  <conditionalFormatting sqref="L67">
    <cfRule type="expression" dxfId="142" priority="153">
      <formula>$B$3=0</formula>
    </cfRule>
  </conditionalFormatting>
  <conditionalFormatting sqref="L65">
    <cfRule type="expression" dxfId="141" priority="152">
      <formula>$B$3=0</formula>
    </cfRule>
  </conditionalFormatting>
  <conditionalFormatting sqref="L66">
    <cfRule type="expression" dxfId="140" priority="151">
      <formula>$B$3=0</formula>
    </cfRule>
  </conditionalFormatting>
  <conditionalFormatting sqref="L61">
    <cfRule type="expression" dxfId="139" priority="150">
      <formula>$B$3=0</formula>
    </cfRule>
  </conditionalFormatting>
  <conditionalFormatting sqref="L63">
    <cfRule type="expression" dxfId="138" priority="149">
      <formula>$B$3=0</formula>
    </cfRule>
  </conditionalFormatting>
  <conditionalFormatting sqref="L31">
    <cfRule type="expression" dxfId="137" priority="147">
      <formula>$B$3=0</formula>
    </cfRule>
  </conditionalFormatting>
  <conditionalFormatting sqref="M31">
    <cfRule type="expression" dxfId="136" priority="146">
      <formula>$B$3=1</formula>
    </cfRule>
  </conditionalFormatting>
  <conditionalFormatting sqref="N31">
    <cfRule type="expression" dxfId="135" priority="145">
      <formula>$B$3=2</formula>
    </cfRule>
  </conditionalFormatting>
  <conditionalFormatting sqref="O31">
    <cfRule type="expression" dxfId="134" priority="144">
      <formula>$B$3=3</formula>
    </cfRule>
  </conditionalFormatting>
  <conditionalFormatting sqref="P31">
    <cfRule type="expression" dxfId="133" priority="143">
      <formula>$B$3=4</formula>
    </cfRule>
  </conditionalFormatting>
  <conditionalFormatting sqref="Q31">
    <cfRule type="expression" dxfId="132" priority="142">
      <formula>$B$3=5</formula>
    </cfRule>
  </conditionalFormatting>
  <conditionalFormatting sqref="L51">
    <cfRule type="expression" dxfId="131" priority="140">
      <formula>$B$3=0</formula>
    </cfRule>
  </conditionalFormatting>
  <conditionalFormatting sqref="M51">
    <cfRule type="expression" dxfId="130" priority="139">
      <formula>$B$3=1</formula>
    </cfRule>
  </conditionalFormatting>
  <conditionalFormatting sqref="N51">
    <cfRule type="expression" dxfId="129" priority="138">
      <formula>$B$3=2</formula>
    </cfRule>
  </conditionalFormatting>
  <conditionalFormatting sqref="O51">
    <cfRule type="expression" dxfId="128" priority="137">
      <formula>$B$3=3</formula>
    </cfRule>
  </conditionalFormatting>
  <conditionalFormatting sqref="P51">
    <cfRule type="expression" dxfId="127" priority="136">
      <formula>$B$3=4</formula>
    </cfRule>
  </conditionalFormatting>
  <conditionalFormatting sqref="Q51">
    <cfRule type="expression" dxfId="126" priority="135">
      <formula>$B$3=5</formula>
    </cfRule>
  </conditionalFormatting>
  <conditionalFormatting sqref="L49">
    <cfRule type="expression" dxfId="125" priority="134">
      <formula>$B$3=0</formula>
    </cfRule>
  </conditionalFormatting>
  <conditionalFormatting sqref="M49">
    <cfRule type="expression" dxfId="124" priority="133">
      <formula>$B$3=1</formula>
    </cfRule>
  </conditionalFormatting>
  <conditionalFormatting sqref="Q49">
    <cfRule type="expression" dxfId="123" priority="132">
      <formula>$B$3=5</formula>
    </cfRule>
  </conditionalFormatting>
  <conditionalFormatting sqref="N49">
    <cfRule type="expression" dxfId="122" priority="131">
      <formula>$B$3=2</formula>
    </cfRule>
  </conditionalFormatting>
  <conditionalFormatting sqref="O49">
    <cfRule type="expression" dxfId="121" priority="130">
      <formula>$B$3=3</formula>
    </cfRule>
  </conditionalFormatting>
  <conditionalFormatting sqref="P49">
    <cfRule type="expression" dxfId="120" priority="129">
      <formula>$B$3=4</formula>
    </cfRule>
  </conditionalFormatting>
  <conditionalFormatting sqref="L40">
    <cfRule type="expression" dxfId="119" priority="127">
      <formula>$B$3=0</formula>
    </cfRule>
  </conditionalFormatting>
  <conditionalFormatting sqref="M40">
    <cfRule type="expression" dxfId="118" priority="126">
      <formula>$B$3=1</formula>
    </cfRule>
  </conditionalFormatting>
  <conditionalFormatting sqref="N40">
    <cfRule type="expression" dxfId="117" priority="125">
      <formula>$B$3=2</formula>
    </cfRule>
  </conditionalFormatting>
  <conditionalFormatting sqref="O40">
    <cfRule type="expression" dxfId="116" priority="124">
      <formula>$B$3=3</formula>
    </cfRule>
  </conditionalFormatting>
  <conditionalFormatting sqref="P40">
    <cfRule type="expression" dxfId="115" priority="123">
      <formula>$B$3=4</formula>
    </cfRule>
  </conditionalFormatting>
  <conditionalFormatting sqref="Q40">
    <cfRule type="expression" dxfId="114" priority="122">
      <formula>$B$3=5</formula>
    </cfRule>
  </conditionalFormatting>
  <conditionalFormatting sqref="L41">
    <cfRule type="expression" dxfId="113" priority="120">
      <formula>$B$3=0</formula>
    </cfRule>
  </conditionalFormatting>
  <conditionalFormatting sqref="M41">
    <cfRule type="expression" dxfId="112" priority="119">
      <formula>$B$3=1</formula>
    </cfRule>
  </conditionalFormatting>
  <conditionalFormatting sqref="N41">
    <cfRule type="expression" dxfId="111" priority="118">
      <formula>$B$3=2</formula>
    </cfRule>
  </conditionalFormatting>
  <conditionalFormatting sqref="O41">
    <cfRule type="expression" dxfId="110" priority="117">
      <formula>$B$3=3</formula>
    </cfRule>
  </conditionalFormatting>
  <conditionalFormatting sqref="P41">
    <cfRule type="expression" dxfId="109" priority="116">
      <formula>$B$3=4</formula>
    </cfRule>
  </conditionalFormatting>
  <conditionalFormatting sqref="Q41">
    <cfRule type="expression" dxfId="108" priority="115">
      <formula>$B$3=5</formula>
    </cfRule>
  </conditionalFormatting>
  <conditionalFormatting sqref="L39">
    <cfRule type="expression" dxfId="107" priority="113">
      <formula>$B$3=0</formula>
    </cfRule>
  </conditionalFormatting>
  <conditionalFormatting sqref="M39">
    <cfRule type="expression" dxfId="106" priority="112">
      <formula>$B$3=1</formula>
    </cfRule>
  </conditionalFormatting>
  <conditionalFormatting sqref="N39">
    <cfRule type="expression" dxfId="105" priority="111">
      <formula>$B$3=2</formula>
    </cfRule>
  </conditionalFormatting>
  <conditionalFormatting sqref="O39">
    <cfRule type="expression" dxfId="104" priority="110">
      <formula>$B$3=3</formula>
    </cfRule>
  </conditionalFormatting>
  <conditionalFormatting sqref="P39">
    <cfRule type="expression" dxfId="103" priority="109">
      <formula>$B$3=4</formula>
    </cfRule>
  </conditionalFormatting>
  <conditionalFormatting sqref="Q39">
    <cfRule type="expression" dxfId="102" priority="108">
      <formula>$B$3=5</formula>
    </cfRule>
  </conditionalFormatting>
  <conditionalFormatting sqref="L29">
    <cfRule type="expression" dxfId="101" priority="106">
      <formula>$B$3=0</formula>
    </cfRule>
  </conditionalFormatting>
  <conditionalFormatting sqref="M29">
    <cfRule type="expression" dxfId="100" priority="105">
      <formula>$B$3=1</formula>
    </cfRule>
  </conditionalFormatting>
  <conditionalFormatting sqref="N29">
    <cfRule type="expression" dxfId="99" priority="104">
      <formula>$B$3=2</formula>
    </cfRule>
  </conditionalFormatting>
  <conditionalFormatting sqref="O29">
    <cfRule type="expression" dxfId="98" priority="103">
      <formula>$B$3=3</formula>
    </cfRule>
  </conditionalFormatting>
  <conditionalFormatting sqref="P29">
    <cfRule type="expression" dxfId="97" priority="102">
      <formula>$B$3=4</formula>
    </cfRule>
  </conditionalFormatting>
  <conditionalFormatting sqref="Q29">
    <cfRule type="expression" dxfId="96" priority="101">
      <formula>$B$3=5</formula>
    </cfRule>
  </conditionalFormatting>
  <conditionalFormatting sqref="F29:J31">
    <cfRule type="cellIs" dxfId="95" priority="100" operator="equal">
      <formula>"S"</formula>
    </cfRule>
  </conditionalFormatting>
  <conditionalFormatting sqref="F39:J41">
    <cfRule type="cellIs" dxfId="94" priority="99" operator="equal">
      <formula>"S"</formula>
    </cfRule>
  </conditionalFormatting>
  <conditionalFormatting sqref="F49:J51">
    <cfRule type="cellIs" dxfId="93" priority="98" operator="equal">
      <formula>"S"</formula>
    </cfRule>
  </conditionalFormatting>
  <conditionalFormatting sqref="F59:J68">
    <cfRule type="cellIs" dxfId="92" priority="97" operator="equal">
      <formula>"S"</formula>
    </cfRule>
  </conditionalFormatting>
  <conditionalFormatting sqref="AL15:AP19 AL76:AP80">
    <cfRule type="cellIs" dxfId="91" priority="96" operator="equal">
      <formula>1</formula>
    </cfRule>
  </conditionalFormatting>
  <conditionalFormatting sqref="AL12:AP12">
    <cfRule type="cellIs" dxfId="90" priority="95" operator="equal">
      <formula>1</formula>
    </cfRule>
  </conditionalFormatting>
  <conditionalFormatting sqref="AL21:AP21">
    <cfRule type="cellIs" dxfId="89" priority="94" operator="equal">
      <formula>1</formula>
    </cfRule>
  </conditionalFormatting>
  <conditionalFormatting sqref="AL20:AP20">
    <cfRule type="cellIs" dxfId="88" priority="93" operator="equal">
      <formula>1</formula>
    </cfRule>
  </conditionalFormatting>
  <conditionalFormatting sqref="AL14:AP14">
    <cfRule type="cellIs" dxfId="87" priority="92" operator="equal">
      <formula>1</formula>
    </cfRule>
  </conditionalFormatting>
  <conditionalFormatting sqref="AL13:AP13">
    <cfRule type="cellIs" dxfId="86" priority="91" operator="equal">
      <formula>1</formula>
    </cfRule>
  </conditionalFormatting>
  <conditionalFormatting sqref="AL13 AL76:AL80">
    <cfRule type="expression" dxfId="85" priority="90">
      <formula>H13=S</formula>
    </cfRule>
  </conditionalFormatting>
  <conditionalFormatting sqref="AL13:AP23 AL76:AP80">
    <cfRule type="containsText" dxfId="84" priority="89" operator="containsText" text="ok">
      <formula>NOT(ISERROR(SEARCH("ok",AL13)))</formula>
    </cfRule>
  </conditionalFormatting>
  <conditionalFormatting sqref="AL12:AP12">
    <cfRule type="expression" dxfId="83" priority="88">
      <formula>$B$3=1</formula>
    </cfRule>
  </conditionalFormatting>
  <conditionalFormatting sqref="AM12">
    <cfRule type="expression" dxfId="82" priority="87">
      <formula>$B$3=2</formula>
    </cfRule>
  </conditionalFormatting>
  <conditionalFormatting sqref="AN12">
    <cfRule type="expression" dxfId="81" priority="86">
      <formula>$B$3=3</formula>
    </cfRule>
  </conditionalFormatting>
  <conditionalFormatting sqref="AO12">
    <cfRule type="expression" dxfId="80" priority="85">
      <formula>$B$3=4</formula>
    </cfRule>
  </conditionalFormatting>
  <conditionalFormatting sqref="AP12">
    <cfRule type="expression" dxfId="79" priority="84">
      <formula>$B$3=5</formula>
    </cfRule>
  </conditionalFormatting>
  <conditionalFormatting sqref="AL29:AP31">
    <cfRule type="cellIs" dxfId="78" priority="83" operator="equal">
      <formula>1</formula>
    </cfRule>
  </conditionalFormatting>
  <conditionalFormatting sqref="AL39:AP41">
    <cfRule type="containsText" dxfId="77" priority="78" operator="containsText" text="ok">
      <formula>NOT(ISERROR(SEARCH("ok",AL39)))</formula>
    </cfRule>
  </conditionalFormatting>
  <conditionalFormatting sqref="AL49:AP51">
    <cfRule type="cellIs" dxfId="76" priority="77" operator="equal">
      <formula>1</formula>
    </cfRule>
  </conditionalFormatting>
  <conditionalFormatting sqref="AL59:AP68">
    <cfRule type="containsText" dxfId="75" priority="72" operator="containsText" text="ok">
      <formula>NOT(ISERROR(SEARCH("ok",AL59)))</formula>
    </cfRule>
  </conditionalFormatting>
  <conditionalFormatting sqref="AL29:AL31">
    <cfRule type="expression" dxfId="74" priority="82">
      <formula>H29=S</formula>
    </cfRule>
  </conditionalFormatting>
  <conditionalFormatting sqref="AL29:AP31">
    <cfRule type="containsText" dxfId="73" priority="81" operator="containsText" text="ok">
      <formula>NOT(ISERROR(SEARCH("ok",AL29)))</formula>
    </cfRule>
  </conditionalFormatting>
  <conditionalFormatting sqref="AL39:AP41">
    <cfRule type="cellIs" dxfId="72" priority="80" operator="equal">
      <formula>1</formula>
    </cfRule>
  </conditionalFormatting>
  <conditionalFormatting sqref="AL39:AL41">
    <cfRule type="expression" dxfId="71" priority="79">
      <formula>H39=S</formula>
    </cfRule>
  </conditionalFormatting>
  <conditionalFormatting sqref="AL49:AL51">
    <cfRule type="expression" dxfId="70" priority="76">
      <formula>H49=S</formula>
    </cfRule>
  </conditionalFormatting>
  <conditionalFormatting sqref="AL49:AP51">
    <cfRule type="containsText" dxfId="69" priority="75" operator="containsText" text="ok">
      <formula>NOT(ISERROR(SEARCH("ok",AL49)))</formula>
    </cfRule>
  </conditionalFormatting>
  <conditionalFormatting sqref="AL59:AP68">
    <cfRule type="cellIs" dxfId="68" priority="74" operator="equal">
      <formula>1</formula>
    </cfRule>
  </conditionalFormatting>
  <conditionalFormatting sqref="AL59:AL68">
    <cfRule type="expression" dxfId="67" priority="73">
      <formula>H59=S</formula>
    </cfRule>
  </conditionalFormatting>
  <conditionalFormatting sqref="L12">
    <cfRule type="expression" dxfId="66" priority="71">
      <formula>$B$3=0</formula>
    </cfRule>
  </conditionalFormatting>
  <conditionalFormatting sqref="L13">
    <cfRule type="expression" dxfId="65" priority="65">
      <formula>$B$3=0</formula>
    </cfRule>
  </conditionalFormatting>
  <conditionalFormatting sqref="M13">
    <cfRule type="expression" dxfId="64" priority="64">
      <formula>$B$3=1</formula>
    </cfRule>
  </conditionalFormatting>
  <conditionalFormatting sqref="N13">
    <cfRule type="expression" dxfId="63" priority="63">
      <formula>$B$3=2</formula>
    </cfRule>
  </conditionalFormatting>
  <conditionalFormatting sqref="O13">
    <cfRule type="expression" dxfId="62" priority="62">
      <formula>$B$3=3</formula>
    </cfRule>
  </conditionalFormatting>
  <conditionalFormatting sqref="P13">
    <cfRule type="expression" dxfId="61" priority="61">
      <formula>$B$3=4</formula>
    </cfRule>
  </conditionalFormatting>
  <conditionalFormatting sqref="Q13">
    <cfRule type="expression" dxfId="60" priority="60">
      <formula>$B$3=5</formula>
    </cfRule>
  </conditionalFormatting>
  <conditionalFormatting sqref="M60:M68">
    <cfRule type="expression" dxfId="59" priority="59">
      <formula>$B$3=1</formula>
    </cfRule>
  </conditionalFormatting>
  <conditionalFormatting sqref="Q60:Q68">
    <cfRule type="expression" dxfId="58" priority="58">
      <formula>$B$3=5</formula>
    </cfRule>
  </conditionalFormatting>
  <conditionalFormatting sqref="N60:N68">
    <cfRule type="expression" dxfId="57" priority="57">
      <formula>$B$3=2</formula>
    </cfRule>
  </conditionalFormatting>
  <conditionalFormatting sqref="O60:O68">
    <cfRule type="expression" dxfId="56" priority="56">
      <formula>$B$3=3</formula>
    </cfRule>
  </conditionalFormatting>
  <conditionalFormatting sqref="P60:P68">
    <cfRule type="expression" dxfId="55" priority="55">
      <formula>$B$3=4</formula>
    </cfRule>
  </conditionalFormatting>
  <conditionalFormatting sqref="L28">
    <cfRule type="expression" dxfId="54" priority="54">
      <formula>$B$3=0</formula>
    </cfRule>
  </conditionalFormatting>
  <conditionalFormatting sqref="M28">
    <cfRule type="expression" dxfId="53" priority="53">
      <formula>$B$3=1</formula>
    </cfRule>
  </conditionalFormatting>
  <conditionalFormatting sqref="N28">
    <cfRule type="expression" dxfId="52" priority="52">
      <formula>$B$3=2</formula>
    </cfRule>
  </conditionalFormatting>
  <conditionalFormatting sqref="O28">
    <cfRule type="expression" dxfId="51" priority="51">
      <formula>$B$3=3</formula>
    </cfRule>
  </conditionalFormatting>
  <conditionalFormatting sqref="P28">
    <cfRule type="expression" dxfId="50" priority="50">
      <formula>$B$3=4</formula>
    </cfRule>
  </conditionalFormatting>
  <conditionalFormatting sqref="Q28">
    <cfRule type="expression" dxfId="49" priority="49">
      <formula>$B$3=5</formula>
    </cfRule>
  </conditionalFormatting>
  <conditionalFormatting sqref="L38">
    <cfRule type="expression" dxfId="48" priority="48">
      <formula>$B$3=0</formula>
    </cfRule>
  </conditionalFormatting>
  <conditionalFormatting sqref="M38">
    <cfRule type="expression" dxfId="47" priority="47">
      <formula>$B$3=1</formula>
    </cfRule>
  </conditionalFormatting>
  <conditionalFormatting sqref="N38">
    <cfRule type="expression" dxfId="46" priority="46">
      <formula>$B$3=2</formula>
    </cfRule>
  </conditionalFormatting>
  <conditionalFormatting sqref="O38">
    <cfRule type="expression" dxfId="45" priority="45">
      <formula>$B$3=3</formula>
    </cfRule>
  </conditionalFormatting>
  <conditionalFormatting sqref="P38">
    <cfRule type="expression" dxfId="44" priority="44">
      <formula>$B$3=4</formula>
    </cfRule>
  </conditionalFormatting>
  <conditionalFormatting sqref="Q38">
    <cfRule type="expression" dxfId="43" priority="43">
      <formula>$B$3=5</formula>
    </cfRule>
  </conditionalFormatting>
  <conditionalFormatting sqref="Q75">
    <cfRule type="expression" dxfId="42" priority="25">
      <formula>$B$3=5</formula>
    </cfRule>
  </conditionalFormatting>
  <conditionalFormatting sqref="L48">
    <cfRule type="expression" dxfId="41" priority="42">
      <formula>$B$3=0</formula>
    </cfRule>
  </conditionalFormatting>
  <conditionalFormatting sqref="M48">
    <cfRule type="expression" dxfId="40" priority="41">
      <formula>$B$3=1</formula>
    </cfRule>
  </conditionalFormatting>
  <conditionalFormatting sqref="N48">
    <cfRule type="expression" dxfId="39" priority="40">
      <formula>$B$3=2</formula>
    </cfRule>
  </conditionalFormatting>
  <conditionalFormatting sqref="O48">
    <cfRule type="expression" dxfId="38" priority="39">
      <formula>$B$3=3</formula>
    </cfRule>
  </conditionalFormatting>
  <conditionalFormatting sqref="P48">
    <cfRule type="expression" dxfId="37" priority="38">
      <formula>$B$3=4</formula>
    </cfRule>
  </conditionalFormatting>
  <conditionalFormatting sqref="Q48">
    <cfRule type="expression" dxfId="36" priority="37">
      <formula>$B$3=5</formula>
    </cfRule>
  </conditionalFormatting>
  <conditionalFormatting sqref="L58">
    <cfRule type="expression" dxfId="35" priority="36">
      <formula>$B$3=0</formula>
    </cfRule>
  </conditionalFormatting>
  <conditionalFormatting sqref="M58">
    <cfRule type="expression" dxfId="34" priority="35">
      <formula>$B$3=1</formula>
    </cfRule>
  </conditionalFormatting>
  <conditionalFormatting sqref="N58">
    <cfRule type="expression" dxfId="33" priority="34">
      <formula>$B$3=2</formula>
    </cfRule>
  </conditionalFormatting>
  <conditionalFormatting sqref="O58">
    <cfRule type="expression" dxfId="32" priority="33">
      <formula>$B$3=3</formula>
    </cfRule>
  </conditionalFormatting>
  <conditionalFormatting sqref="P58">
    <cfRule type="expression" dxfId="31" priority="32">
      <formula>$B$3=4</formula>
    </cfRule>
  </conditionalFormatting>
  <conditionalFormatting sqref="Q58">
    <cfRule type="expression" dxfId="30" priority="31">
      <formula>$B$3=5</formula>
    </cfRule>
  </conditionalFormatting>
  <conditionalFormatting sqref="L75">
    <cfRule type="expression" dxfId="29" priority="30">
      <formula>$B$3=0</formula>
    </cfRule>
  </conditionalFormatting>
  <conditionalFormatting sqref="M75">
    <cfRule type="expression" dxfId="28" priority="29">
      <formula>$B$3=1</formula>
    </cfRule>
  </conditionalFormatting>
  <conditionalFormatting sqref="N75">
    <cfRule type="expression" dxfId="27" priority="28">
      <formula>$B$3=2</formula>
    </cfRule>
  </conditionalFormatting>
  <conditionalFormatting sqref="O75">
    <cfRule type="expression" dxfId="26" priority="27">
      <formula>$B$3=3</formula>
    </cfRule>
  </conditionalFormatting>
  <conditionalFormatting sqref="P75">
    <cfRule type="expression" dxfId="25" priority="26">
      <formula>$B$3=4</formula>
    </cfRule>
  </conditionalFormatting>
  <conditionalFormatting sqref="M12">
    <cfRule type="expression" dxfId="24" priority="24">
      <formula>$B$3=1</formula>
    </cfRule>
  </conditionalFormatting>
  <conditionalFormatting sqref="N12">
    <cfRule type="expression" dxfId="23" priority="23">
      <formula>$B$3=2</formula>
    </cfRule>
  </conditionalFormatting>
  <conditionalFormatting sqref="O12">
    <cfRule type="expression" dxfId="22" priority="22">
      <formula>$B$3=3</formula>
    </cfRule>
  </conditionalFormatting>
  <conditionalFormatting sqref="P12">
    <cfRule type="expression" dxfId="21" priority="21">
      <formula>$B$3=4</formula>
    </cfRule>
  </conditionalFormatting>
  <conditionalFormatting sqref="Q12">
    <cfRule type="expression" dxfId="20" priority="20">
      <formula>$B$3=5</formula>
    </cfRule>
  </conditionalFormatting>
  <conditionalFormatting sqref="S31:X31">
    <cfRule type="cellIs" dxfId="19" priority="9" operator="equal">
      <formula>"S"</formula>
    </cfRule>
  </conditionalFormatting>
  <conditionalFormatting sqref="S29:X31">
    <cfRule type="cellIs" dxfId="18" priority="8" operator="equal">
      <formula>"S"</formula>
    </cfRule>
  </conditionalFormatting>
  <conditionalFormatting sqref="S30">
    <cfRule type="cellIs" dxfId="17" priority="7" operator="equal">
      <formula>"S"</formula>
    </cfRule>
  </conditionalFormatting>
  <conditionalFormatting sqref="S13:X21">
    <cfRule type="cellIs" dxfId="16" priority="6" operator="equal">
      <formula>"S"</formula>
    </cfRule>
  </conditionalFormatting>
  <conditionalFormatting sqref="S39:X41">
    <cfRule type="cellIs" dxfId="15" priority="5" operator="equal">
      <formula>"S"</formula>
    </cfRule>
  </conditionalFormatting>
  <conditionalFormatting sqref="S49:X51">
    <cfRule type="cellIs" dxfId="14" priority="4" operator="equal">
      <formula>"S"</formula>
    </cfRule>
  </conditionalFormatting>
  <conditionalFormatting sqref="S59:X68">
    <cfRule type="cellIs" dxfId="13" priority="3" operator="equal">
      <formula>"S"</formula>
    </cfRule>
  </conditionalFormatting>
  <conditionalFormatting sqref="S76:X80">
    <cfRule type="cellIs" dxfId="12" priority="2" operator="equal">
      <formula>"S"</formula>
    </cfRule>
  </conditionalFormatting>
  <conditionalFormatting sqref="S13:X80">
    <cfRule type="cellIs" dxfId="11" priority="1" operator="equal">
      <formula>"N"</formula>
    </cfRule>
  </conditionalFormatting>
  <printOptions horizontalCentered="1"/>
  <pageMargins left="0.51181102362204722" right="0.51181102362204722" top="0.59055118110236227" bottom="0.59055118110236227" header="0.31496062992125984" footer="0.31496062992125984"/>
  <pageSetup paperSize="8" scale="89" fitToHeight="6" orientation="landscape" r:id="rId1"/>
  <rowBreaks count="5" manualBreakCount="5">
    <brk id="26" min="1" max="24" man="1"/>
    <brk id="36" min="1" max="24" man="1"/>
    <brk id="46" min="1" max="24" man="1"/>
    <brk id="56" min="1" max="24" man="1"/>
    <brk id="73" min="1" max="24" man="1"/>
  </rowBreaks>
  <ignoredErrors>
    <ignoredError sqref="E29:E31 E39:E41 E59:E68 E74 E57 E47 E37 E27 E1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S108"/>
  <sheetViews>
    <sheetView zoomScale="60" zoomScaleNormal="60" zoomScaleSheetLayoutView="30" zoomScalePageLayoutView="110" workbookViewId="0">
      <pane xSplit="5" ySplit="6" topLeftCell="F7" activePane="bottomRight" state="frozen"/>
      <selection pane="topRight" activeCell="F1" sqref="F1"/>
      <selection pane="bottomLeft" activeCell="A7" sqref="A7"/>
      <selection pane="bottomRight" activeCell="J17" sqref="J17"/>
    </sheetView>
  </sheetViews>
  <sheetFormatPr defaultColWidth="8.85546875" defaultRowHeight="15" x14ac:dyDescent="0.25"/>
  <cols>
    <col min="1" max="1" width="2.85546875" style="4" customWidth="1"/>
    <col min="2" max="2" width="8.140625" style="4" customWidth="1"/>
    <col min="3" max="3" width="65.5703125" style="4" customWidth="1"/>
    <col min="4" max="4" width="11.42578125" style="4" customWidth="1"/>
    <col min="5" max="5" width="10" style="4" customWidth="1"/>
    <col min="6" max="14" width="4.5703125" style="4" customWidth="1"/>
    <col min="15" max="15" width="4.5703125" style="190" customWidth="1"/>
    <col min="16" max="18" width="4.5703125" style="4" customWidth="1"/>
    <col min="19" max="19" width="4.5703125" style="190" customWidth="1"/>
    <col min="20" max="22" width="4.85546875" style="4" customWidth="1"/>
    <col min="23" max="23" width="4.5703125" style="190" customWidth="1"/>
    <col min="24" max="24" width="4.5703125" style="4" customWidth="1"/>
    <col min="25" max="25" width="7.28515625" style="4" customWidth="1"/>
    <col min="26" max="26" width="6.85546875" style="4" customWidth="1"/>
    <col min="27" max="27" width="5.5703125" style="190" customWidth="1"/>
    <col min="28" max="37" width="4.5703125" style="4" customWidth="1"/>
    <col min="38" max="38" width="4.5703125" style="190" customWidth="1"/>
    <col min="39" max="43" width="4.5703125" style="4" customWidth="1"/>
    <col min="44" max="44" width="4.5703125" style="190" customWidth="1"/>
    <col min="45" max="45" width="12.5703125" style="4" customWidth="1"/>
    <col min="46" max="16384" width="8.85546875" style="4"/>
  </cols>
  <sheetData>
    <row r="1" spans="2:45" thickBot="1" x14ac:dyDescent="0.4"/>
    <row r="2" spans="2:45" ht="30" customHeight="1" thickBot="1" x14ac:dyDescent="0.3">
      <c r="B2" s="48" t="s">
        <v>65</v>
      </c>
      <c r="C2" s="39"/>
      <c r="D2" s="39"/>
      <c r="E2" s="39"/>
      <c r="F2" s="39"/>
      <c r="G2" s="39"/>
      <c r="H2" s="39"/>
      <c r="I2" s="39"/>
      <c r="J2" s="39"/>
      <c r="K2" s="39"/>
      <c r="L2" s="39"/>
      <c r="M2" s="39"/>
      <c r="N2" s="39"/>
      <c r="O2" s="191"/>
      <c r="P2" s="39"/>
      <c r="Q2" s="39"/>
      <c r="R2" s="39"/>
      <c r="S2" s="191"/>
      <c r="T2" s="39"/>
      <c r="U2" s="39"/>
      <c r="V2" s="39"/>
      <c r="W2" s="191"/>
      <c r="X2" s="39"/>
      <c r="Y2" s="39"/>
      <c r="Z2" s="39"/>
      <c r="AA2" s="191"/>
      <c r="AB2" s="39"/>
      <c r="AC2" s="39"/>
      <c r="AD2" s="39"/>
      <c r="AE2" s="39"/>
      <c r="AF2" s="40"/>
      <c r="AG2" s="177" t="s">
        <v>318</v>
      </c>
      <c r="AH2" s="178"/>
      <c r="AI2" s="178"/>
      <c r="AJ2" s="178"/>
      <c r="AK2" s="178"/>
      <c r="AL2" s="205"/>
      <c r="AM2" s="694">
        <f>INI!F8</f>
        <v>43466</v>
      </c>
      <c r="AN2" s="694"/>
      <c r="AO2" s="694"/>
      <c r="AP2" s="694"/>
      <c r="AQ2" s="461" t="s">
        <v>343</v>
      </c>
      <c r="AR2" s="694">
        <f>INI!F9</f>
        <v>45930</v>
      </c>
      <c r="AS2" s="695"/>
    </row>
    <row r="3" spans="2:45" s="42" customFormat="1" ht="30" customHeight="1" thickBot="1" x14ac:dyDescent="0.4">
      <c r="B3" s="685" t="s">
        <v>66</v>
      </c>
      <c r="C3" s="686"/>
      <c r="D3" s="446" t="str">
        <f>INI!C8</f>
        <v>Distrito Federal</v>
      </c>
      <c r="E3" s="158"/>
      <c r="F3" s="41"/>
      <c r="G3" s="41"/>
      <c r="H3" s="41"/>
      <c r="I3" s="41"/>
      <c r="J3" s="41"/>
      <c r="K3" s="41"/>
      <c r="L3" s="43"/>
      <c r="M3" s="43"/>
      <c r="N3" s="43"/>
      <c r="O3" s="192"/>
      <c r="P3" s="43"/>
      <c r="Q3" s="44"/>
      <c r="R3" s="44"/>
      <c r="S3" s="201"/>
      <c r="T3" s="44"/>
      <c r="U3" s="44"/>
      <c r="V3" s="44"/>
      <c r="W3" s="201"/>
      <c r="X3" s="44"/>
      <c r="Y3" s="44"/>
      <c r="Z3" s="44"/>
      <c r="AA3" s="201"/>
      <c r="AB3" s="44"/>
      <c r="AC3" s="44"/>
      <c r="AD3" s="44"/>
      <c r="AE3" s="44"/>
      <c r="AF3" s="44"/>
      <c r="AG3" s="44"/>
      <c r="AH3" s="44"/>
      <c r="AI3" s="44"/>
      <c r="AJ3" s="44"/>
      <c r="AK3" s="44"/>
      <c r="AL3" s="201"/>
      <c r="AM3" s="44"/>
      <c r="AN3" s="44"/>
      <c r="AO3" s="44"/>
      <c r="AP3" s="44"/>
      <c r="AQ3" s="44"/>
      <c r="AR3" s="206"/>
      <c r="AS3" s="45"/>
    </row>
    <row r="4" spans="2:45" s="42" customFormat="1" ht="30" customHeight="1" thickBot="1" x14ac:dyDescent="0.4">
      <c r="B4" s="685" t="s">
        <v>67</v>
      </c>
      <c r="C4" s="686"/>
      <c r="D4" s="447" t="str">
        <f>INI!C9</f>
        <v>Adasa</v>
      </c>
      <c r="E4" s="159"/>
      <c r="F4" s="46"/>
      <c r="G4" s="46"/>
      <c r="H4" s="46"/>
      <c r="I4" s="46"/>
      <c r="J4" s="46"/>
      <c r="K4" s="46"/>
      <c r="L4" s="46"/>
      <c r="M4" s="46"/>
      <c r="N4" s="46"/>
      <c r="O4" s="193"/>
      <c r="P4" s="46"/>
      <c r="Q4" s="46"/>
      <c r="R4" s="46"/>
      <c r="S4" s="193"/>
      <c r="T4" s="46"/>
      <c r="U4" s="46"/>
      <c r="V4" s="46"/>
      <c r="W4" s="193"/>
      <c r="X4" s="46"/>
      <c r="Y4" s="46"/>
      <c r="Z4" s="46"/>
      <c r="AA4" s="193"/>
      <c r="AB4" s="46"/>
      <c r="AC4" s="46"/>
      <c r="AD4" s="46"/>
      <c r="AE4" s="46"/>
      <c r="AF4" s="46"/>
      <c r="AG4" s="46"/>
      <c r="AH4" s="46"/>
      <c r="AI4" s="46"/>
      <c r="AJ4" s="46"/>
      <c r="AK4" s="46"/>
      <c r="AL4" s="193"/>
      <c r="AM4" s="46"/>
      <c r="AN4" s="46"/>
      <c r="AO4" s="46"/>
      <c r="AP4" s="46"/>
      <c r="AQ4" s="46"/>
      <c r="AR4" s="207"/>
      <c r="AS4" s="47"/>
    </row>
    <row r="5" spans="2:45" s="38" customFormat="1" ht="30" customHeight="1" thickBot="1" x14ac:dyDescent="0.3">
      <c r="B5" s="700" t="s">
        <v>354</v>
      </c>
      <c r="C5" s="701"/>
      <c r="D5" s="687" t="s">
        <v>194</v>
      </c>
      <c r="E5" s="689" t="s">
        <v>228</v>
      </c>
      <c r="F5" s="691" t="s">
        <v>85</v>
      </c>
      <c r="G5" s="692"/>
      <c r="H5" s="692"/>
      <c r="I5" s="692"/>
      <c r="J5" s="692"/>
      <c r="K5" s="692"/>
      <c r="L5" s="692"/>
      <c r="M5" s="692"/>
      <c r="N5" s="693"/>
      <c r="O5" s="681" t="s">
        <v>196</v>
      </c>
      <c r="P5" s="691" t="s">
        <v>86</v>
      </c>
      <c r="Q5" s="692"/>
      <c r="R5" s="693"/>
      <c r="S5" s="681" t="s">
        <v>196</v>
      </c>
      <c r="T5" s="691" t="s">
        <v>87</v>
      </c>
      <c r="U5" s="692"/>
      <c r="V5" s="693"/>
      <c r="W5" s="681" t="s">
        <v>196</v>
      </c>
      <c r="X5" s="683" t="s">
        <v>128</v>
      </c>
      <c r="Y5" s="683"/>
      <c r="Z5" s="684"/>
      <c r="AA5" s="681" t="s">
        <v>196</v>
      </c>
      <c r="AB5" s="691" t="s">
        <v>88</v>
      </c>
      <c r="AC5" s="692"/>
      <c r="AD5" s="692"/>
      <c r="AE5" s="692"/>
      <c r="AF5" s="692"/>
      <c r="AG5" s="692"/>
      <c r="AH5" s="692"/>
      <c r="AI5" s="692"/>
      <c r="AJ5" s="692"/>
      <c r="AK5" s="705"/>
      <c r="AL5" s="681" t="s">
        <v>196</v>
      </c>
      <c r="AM5" s="691" t="s">
        <v>195</v>
      </c>
      <c r="AN5" s="706"/>
      <c r="AO5" s="692"/>
      <c r="AP5" s="705"/>
      <c r="AQ5" s="693"/>
      <c r="AR5" s="681" t="s">
        <v>196</v>
      </c>
      <c r="AS5" s="707" t="s">
        <v>232</v>
      </c>
    </row>
    <row r="6" spans="2:45" s="37" customFormat="1" ht="30" customHeight="1" thickBot="1" x14ac:dyDescent="0.3">
      <c r="B6" s="175" t="s">
        <v>26</v>
      </c>
      <c r="C6" s="176" t="s">
        <v>64</v>
      </c>
      <c r="D6" s="688"/>
      <c r="E6" s="690"/>
      <c r="F6" s="183" t="s">
        <v>10</v>
      </c>
      <c r="G6" s="184" t="s">
        <v>11</v>
      </c>
      <c r="H6" s="184" t="s">
        <v>12</v>
      </c>
      <c r="I6" s="184" t="s">
        <v>13</v>
      </c>
      <c r="J6" s="184" t="s">
        <v>17</v>
      </c>
      <c r="K6" s="184" t="s">
        <v>24</v>
      </c>
      <c r="L6" s="184" t="s">
        <v>28</v>
      </c>
      <c r="M6" s="184" t="s">
        <v>30</v>
      </c>
      <c r="N6" s="185" t="s">
        <v>49</v>
      </c>
      <c r="O6" s="682"/>
      <c r="P6" s="183" t="s">
        <v>33</v>
      </c>
      <c r="Q6" s="184" t="s">
        <v>34</v>
      </c>
      <c r="R6" s="185" t="s">
        <v>35</v>
      </c>
      <c r="S6" s="682"/>
      <c r="T6" s="183" t="s">
        <v>36</v>
      </c>
      <c r="U6" s="184" t="s">
        <v>37</v>
      </c>
      <c r="V6" s="185" t="s">
        <v>38</v>
      </c>
      <c r="W6" s="682"/>
      <c r="X6" s="186" t="s">
        <v>39</v>
      </c>
      <c r="Y6" s="184" t="s">
        <v>40</v>
      </c>
      <c r="Z6" s="185" t="s">
        <v>41</v>
      </c>
      <c r="AA6" s="682"/>
      <c r="AB6" s="183" t="s">
        <v>54</v>
      </c>
      <c r="AC6" s="184" t="s">
        <v>56</v>
      </c>
      <c r="AD6" s="184" t="s">
        <v>57</v>
      </c>
      <c r="AE6" s="184" t="s">
        <v>78</v>
      </c>
      <c r="AF6" s="184" t="s">
        <v>79</v>
      </c>
      <c r="AG6" s="184" t="s">
        <v>80</v>
      </c>
      <c r="AH6" s="184" t="s">
        <v>81</v>
      </c>
      <c r="AI6" s="184" t="s">
        <v>82</v>
      </c>
      <c r="AJ6" s="184" t="s">
        <v>83</v>
      </c>
      <c r="AK6" s="187" t="s">
        <v>84</v>
      </c>
      <c r="AL6" s="682"/>
      <c r="AM6" s="183" t="s">
        <v>75</v>
      </c>
      <c r="AN6" s="186" t="s">
        <v>76</v>
      </c>
      <c r="AO6" s="184" t="s">
        <v>77</v>
      </c>
      <c r="AP6" s="186" t="s">
        <v>154</v>
      </c>
      <c r="AQ6" s="185" t="s">
        <v>217</v>
      </c>
      <c r="AR6" s="682"/>
      <c r="AS6" s="708"/>
    </row>
    <row r="7" spans="2:45" s="147" customFormat="1" ht="24.95" customHeight="1" x14ac:dyDescent="0.35">
      <c r="B7" s="142">
        <v>1</v>
      </c>
      <c r="C7" s="459" t="str">
        <f>VLOOKUP(B7,INI!B13:C47,2,FALSE)</f>
        <v>CBH dos Afluentes do Rio Paranaíba no DF</v>
      </c>
      <c r="D7" s="162">
        <f>'CBH1'!$E$8</f>
        <v>4</v>
      </c>
      <c r="E7" s="160">
        <f>'CBH1'!$V$8</f>
        <v>5</v>
      </c>
      <c r="F7" s="142" t="str">
        <f>IF(VLOOKUP(F$6,'CBH1'!$B$13:$S$21,18,FALSE)&lt;&gt;0,VLOOKUP(F$6,'CBH1'!$B$13:$S$21,18,FALSE),"-")</f>
        <v>S</v>
      </c>
      <c r="G7" s="144" t="str">
        <f>IF(VLOOKUP(G$6,'CBH1'!$B$13:$S$21,18,FALSE)&lt;&gt;0,VLOOKUP(G$6,'CBH1'!$B$13:$S$21,18,FALSE),"-")</f>
        <v>S</v>
      </c>
      <c r="H7" s="144" t="str">
        <f>IF(VLOOKUP(H$6,'CBH1'!$B$13:$S$21,18,FALSE)&lt;&gt;0,VLOOKUP(H$6,'CBH1'!$B$13:$S$21,18,FALSE),"-")</f>
        <v>S</v>
      </c>
      <c r="I7" s="144" t="str">
        <f>IF(VLOOKUP(I$6,'CBH1'!$B$13:$S$21,18,FALSE)&lt;&gt;0,VLOOKUP(I$6,'CBH1'!$B$13:$S$21,18,FALSE),"-")</f>
        <v>S</v>
      </c>
      <c r="J7" s="144" t="str">
        <f>IF(VLOOKUP(J$6,'CBH1'!$B$13:$S$21,18,FALSE)&lt;&gt;0,VLOOKUP(J$6,'CBH1'!$B$13:$S$21,18,FALSE),"-")</f>
        <v>S</v>
      </c>
      <c r="K7" s="144" t="str">
        <f>IF(VLOOKUP(K$6,'CBH1'!$B$13:$S$21,18,FALSE)&lt;&gt;0,VLOOKUP(K$6,'CBH1'!$B$13:$S$21,18,FALSE),"-")</f>
        <v>S</v>
      </c>
      <c r="L7" s="144" t="str">
        <f>IF(VLOOKUP(L$6,'CBH1'!$B$13:$S$21,18,FALSE)&lt;&gt;0,VLOOKUP(L$6,'CBH1'!$B$13:$S$21,18,FALSE),"-")</f>
        <v>S</v>
      </c>
      <c r="M7" s="144" t="str">
        <f>IF(VLOOKUP(M$6,'CBH1'!$B$13:$S$21,18,FALSE)&lt;&gt;0,VLOOKUP(M$6,'CBH1'!$B$13:$S$21,18,FALSE),"-")</f>
        <v>N</v>
      </c>
      <c r="N7" s="143" t="str">
        <f>IF(VLOOKUP(N$6,'CBH1'!$B$13:$S$21,18,FALSE)&lt;&gt;0,VLOOKUP(N$6,'CBH1'!$B$13:$S$21,18,FALSE),"-")</f>
        <v>S</v>
      </c>
      <c r="O7" s="194">
        <f>IF(AND('CBH1'!$E$11&gt;=PesosInd!$M$10,'CBH1'!$E$11&lt;=PesosInd!$N$10),'CBH1'!$E$11,"err")</f>
        <v>20</v>
      </c>
      <c r="P7" s="142" t="str">
        <f>IF(VLOOKUP(P$6,'CBH1'!$B$29:$S$31,18,FALSE)&lt;&gt;0,VLOOKUP(P$6,'CBH1'!$B$29:$S$31,18,FALSE),"-")</f>
        <v>N</v>
      </c>
      <c r="Q7" s="144" t="str">
        <f>IF(VLOOKUP(Q$6,'CBH1'!$B$29:$S$31,18,FALSE)&lt;&gt;0,VLOOKUP(Q$6,'CBH1'!$B$29:$S$31,18,FALSE),"-")</f>
        <v>S</v>
      </c>
      <c r="R7" s="143" t="str">
        <f>IF(VLOOKUP(R$6,'CBH1'!$B$29:$S$31,18,FALSE)&lt;&gt;0,VLOOKUP(R$6,'CBH1'!$B$29:$S$31,18,FALSE),"-")</f>
        <v>N</v>
      </c>
      <c r="S7" s="194">
        <f>IF(AND('CBH1'!$E$27&gt;=PesosInd!$M$21,'CBH1'!$E$27&lt;=PesosInd!$N$21),'CBH1'!$E$27,"err")</f>
        <v>15</v>
      </c>
      <c r="T7" s="142" t="str">
        <f>IF(VLOOKUP(T$6,'CBH1'!$B$39:$S$41,18,FALSE)&lt;&gt;0,VLOOKUP(T$6,'CBH1'!$B$39:$S$41,18,FALSE),"-")</f>
        <v>S</v>
      </c>
      <c r="U7" s="144" t="str">
        <f>IF(VLOOKUP(U$6,'CBH1'!$B$39:$S$41,18,FALSE)&lt;&gt;0,VLOOKUP(U$6,'CBH1'!$B$39:$S$41,18,FALSE),"-")</f>
        <v>S</v>
      </c>
      <c r="V7" s="143" t="str">
        <f>IF(VLOOKUP(V$6,'CBH1'!$B$39:$S$41,18,FALSE)&lt;&gt;0,VLOOKUP(V$6,'CBH1'!$B$39:$S$41,18,FALSE),"-")</f>
        <v>N</v>
      </c>
      <c r="W7" s="202">
        <f>IF(AND('CBH1'!$E$37&gt;=PesosInd!$M$26,'CBH1'!$E$37&lt;=PesosInd!$N$26),'CBH1'!$E$37,"err")</f>
        <v>15</v>
      </c>
      <c r="X7" s="145" t="str">
        <f>IF(VLOOKUP(X$6,'CBH1'!$B$49:$S$51,18,FALSE)&lt;&gt;0,VLOOKUP(X$6,'CBH1'!$B$49:$S$51,18,FALSE),"-")</f>
        <v>S</v>
      </c>
      <c r="Y7" s="146" t="str">
        <f>IF(VLOOKUP(Y$6,'CBH1'!$B$49:$S$51,18,FALSE)&lt;&gt;0,VLOOKUP(Y$6,'CBH1'!$B$49:$S$51,18,FALSE),"-")</f>
        <v>S</v>
      </c>
      <c r="Z7" s="143" t="str">
        <f>IF(VLOOKUP(Z$6,'CBH1'!$B$49:$S$51,18,FALSE)&lt;&gt;0,VLOOKUP(Z$6,'CBH1'!$B$49:$S$51,18,FALSE),"-")</f>
        <v>S</v>
      </c>
      <c r="AA7" s="194">
        <f>IF(AND('CBH1'!$E$47&gt;=PesosInd!$M$31,'CBH1'!$E$47&lt;=PesosInd!$N$31),'CBH1'!$E$47,"err")</f>
        <v>15</v>
      </c>
      <c r="AB7" s="142" t="str">
        <f>IF(VLOOKUP(AB$6,'CBH1'!$B$59:$S$68,18,FALSE)&lt;&gt;0,VLOOKUP(AB$6,'CBH1'!$B$59:$S$68,18,FALSE),"-")</f>
        <v>S</v>
      </c>
      <c r="AC7" s="144" t="str">
        <f>IF(VLOOKUP(AC$6,'CBH1'!$B$59:$S$68,18,FALSE)&lt;&gt;0,VLOOKUP(AC$6,'CBH1'!$B$59:$S$68,18,FALSE),"-")</f>
        <v>N</v>
      </c>
      <c r="AD7" s="144" t="str">
        <f>IF(VLOOKUP(AD$6,'CBH1'!$B$59:$S$68,18,FALSE)&lt;&gt;0,VLOOKUP(AD$6,'CBH1'!$B$59:$S$68,18,FALSE),"-")</f>
        <v>S</v>
      </c>
      <c r="AE7" s="144" t="str">
        <f>IF(VLOOKUP(AE$6,'CBH1'!$B$59:$S$68,18,FALSE)&lt;&gt;0,VLOOKUP(AE$6,'CBH1'!$B$59:$S$68,18,FALSE),"-")</f>
        <v>S</v>
      </c>
      <c r="AF7" s="144" t="str">
        <f>IF(VLOOKUP(AF$6,'CBH1'!$B$59:$S$68,18,FALSE)&lt;&gt;0,VLOOKUP(AF$6,'CBH1'!$B$59:$S$68,18,FALSE),"-")</f>
        <v>N</v>
      </c>
      <c r="AG7" s="144" t="str">
        <f>IF(VLOOKUP(AG$6,'CBH1'!$B$59:$S$68,18,FALSE)&lt;&gt;0,VLOOKUP(AG$6,'CBH1'!$B$59:$S$68,18,FALSE),"-")</f>
        <v>N</v>
      </c>
      <c r="AH7" s="144" t="str">
        <f>IF(VLOOKUP(AH$6,'CBH1'!$B$59:$S$68,18,FALSE)&lt;&gt;0,VLOOKUP(AH$6,'CBH1'!$B$59:$S$68,18,FALSE),"-")</f>
        <v>N</v>
      </c>
      <c r="AI7" s="144" t="str">
        <f>IF(VLOOKUP(AI$6,'CBH1'!$B$59:$S$68,18,FALSE)&lt;&gt;0,VLOOKUP(AI$6,'CBH1'!$B$59:$S$68,18,FALSE),"-")</f>
        <v>N</v>
      </c>
      <c r="AJ7" s="144" t="str">
        <f>IF(VLOOKUP(AJ$6,'CBH1'!$B$59:$S$68,18,FALSE)&lt;&gt;0,VLOOKUP(AJ$6,'CBH1'!$B$59:$S$68,18,FALSE),"-")</f>
        <v>N</v>
      </c>
      <c r="AK7" s="144" t="str">
        <f>IF(VLOOKUP(AK$6,'CBH1'!$B$59:$S$68,18,FALSE)&lt;&gt;0,VLOOKUP(AK$6,'CBH1'!$B$59:$S$68,18,FALSE),"-")</f>
        <v>N</v>
      </c>
      <c r="AL7" s="202">
        <f>IF(AND('CBH1'!$E$57&gt;=PesosInd!$M$36,'CBH1'!$E$57&lt;=PesosInd!$N$36),'CBH1'!$E$57,"err")</f>
        <v>25</v>
      </c>
      <c r="AM7" s="142" t="str">
        <f>IF(VLOOKUP(AM$6,'CBH1'!$B$76:$S$80,18,FALSE)&lt;&gt;0,VLOOKUP(AM$6,'CBH1'!$B$76:$S$80,18,FALSE),"-")</f>
        <v>S</v>
      </c>
      <c r="AN7" s="145" t="str">
        <f>IF(VLOOKUP(AN$6,'CBH1'!$B$76:$S$80,18,FALSE)&lt;&gt;0,VLOOKUP(AN$6,'CBH1'!$B$76:$S$80,18,FALSE),"-")</f>
        <v>S</v>
      </c>
      <c r="AO7" s="144" t="str">
        <f>IF(VLOOKUP(AO$6,'CBH1'!$B$76:$S$80,18,FALSE)&lt;&gt;0,VLOOKUP(AO$6,'CBH1'!$B$76:$S$80,18,FALSE),"-")</f>
        <v>S</v>
      </c>
      <c r="AP7" s="144" t="str">
        <f>IF(VLOOKUP(AP$6,'CBH1'!$B$76:$S$80,18,FALSE)&lt;&gt;0,VLOOKUP(AP$6,'CBH1'!$B$76:$S$80,18,FALSE),"-")</f>
        <v>S</v>
      </c>
      <c r="AQ7" s="143" t="str">
        <f>IF(VLOOKUP(AQ$6,'CBH1'!$B$76:$S$80,18,FALSE)&lt;&gt;0,VLOOKUP(AQ$6,'CBH1'!$B$76:$S$80,18,FALSE),"-")</f>
        <v>S</v>
      </c>
      <c r="AR7" s="202">
        <f>IF(AND('CBH1'!$E$74&gt;=PesosInd!$M$48,'CBH1'!$E$74&lt;=PesosInd!$N$48),'CBH1'!$E$74,"err")</f>
        <v>10</v>
      </c>
      <c r="AS7" s="179"/>
    </row>
    <row r="8" spans="2:45" s="147" customFormat="1" ht="24.95" customHeight="1" x14ac:dyDescent="0.35">
      <c r="B8" s="142">
        <v>2</v>
      </c>
      <c r="C8" s="459" t="str">
        <f>VLOOKUP(B8,INI!B14:C48,2,FALSE)</f>
        <v>CBH dos Afluentes do Rio Preto</v>
      </c>
      <c r="D8" s="162">
        <f>'CBH2'!$E$8</f>
        <v>4</v>
      </c>
      <c r="E8" s="160">
        <f>'CBH2'!$V$8</f>
        <v>5</v>
      </c>
      <c r="F8" s="142" t="str">
        <f>IF(VLOOKUP(F$6,'CBH2'!$B$13:$S$21,18,FALSE)&lt;&gt;0,VLOOKUP(F$6,'CBH2'!$B$13:$S$21,18,FALSE),"-")</f>
        <v>S</v>
      </c>
      <c r="G8" s="144" t="str">
        <f>IF(VLOOKUP(G$6,'CBH2'!$B$13:$S$21,18,FALSE)&lt;&gt;0,VLOOKUP(G$6,'CBH2'!$B$13:$S$21,18,FALSE),"-")</f>
        <v>S</v>
      </c>
      <c r="H8" s="144" t="str">
        <f>IF(VLOOKUP(H$6,'CBH2'!$B$13:$S$21,18,FALSE)&lt;&gt;0,VLOOKUP(H$6,'CBH2'!$B$13:$S$21,18,FALSE),"-")</f>
        <v>S</v>
      </c>
      <c r="I8" s="144" t="str">
        <f>IF(VLOOKUP(I$6,'CBH2'!$B$13:$S$21,18,FALSE)&lt;&gt;0,VLOOKUP(I$6,'CBH2'!$B$13:$S$21,18,FALSE),"-")</f>
        <v>S</v>
      </c>
      <c r="J8" s="144" t="str">
        <f>IF(VLOOKUP(J$6,'CBH2'!$B$13:$S$21,18,FALSE)&lt;&gt;0,VLOOKUP(J$6,'CBH2'!$B$13:$S$21,18,FALSE),"-")</f>
        <v>S</v>
      </c>
      <c r="K8" s="144" t="str">
        <f>IF(VLOOKUP(K$6,'CBH2'!$B$13:$S$21,18,FALSE)&lt;&gt;0,VLOOKUP(K$6,'CBH2'!$B$13:$S$21,18,FALSE),"-")</f>
        <v>S</v>
      </c>
      <c r="L8" s="144" t="str">
        <f>IF(VLOOKUP(L$6,'CBH2'!$B$13:$S$21,18,FALSE)&lt;&gt;0,VLOOKUP(L$6,'CBH2'!$B$13:$S$21,18,FALSE),"-")</f>
        <v>S</v>
      </c>
      <c r="M8" s="144" t="str">
        <f>IF(VLOOKUP(M$6,'CBH2'!$B$13:$S$21,18,FALSE)&lt;&gt;0,VLOOKUP(M$6,'CBH2'!$B$13:$S$21,18,FALSE),"-")</f>
        <v>N</v>
      </c>
      <c r="N8" s="143" t="str">
        <f>IF(VLOOKUP(N$6,'CBH2'!$B$13:$S$21,18,FALSE)&lt;&gt;0,VLOOKUP(N$6,'CBH2'!$B$13:$S$21,18,FALSE),"-")</f>
        <v>S</v>
      </c>
      <c r="O8" s="194">
        <f>IF(AND('CBH2'!$E$11&gt;=PesosInd!$M$10,'CBH2'!$E$11&lt;=PesosInd!$N$10),'CBH2'!$E$11,"err")</f>
        <v>20</v>
      </c>
      <c r="P8" s="142" t="str">
        <f>IF(VLOOKUP(P$6,'CBH2'!$B$29:$S$31,18,FALSE)&lt;&gt;0,VLOOKUP(P$6,'CBH2'!$B$29:$S$31,18,FALSE),"-")</f>
        <v>N</v>
      </c>
      <c r="Q8" s="144" t="str">
        <f>IF(VLOOKUP(Q$6,'CBH2'!$B$29:$S$31,18,FALSE)&lt;&gt;0,VLOOKUP(Q$6,'CBH2'!$B$29:$S$31,18,FALSE),"-")</f>
        <v>S</v>
      </c>
      <c r="R8" s="143" t="str">
        <f>IF(VLOOKUP(R$6,'CBH2'!$B$29:$S$31,18,FALSE)&lt;&gt;0,VLOOKUP(R$6,'CBH2'!$B$29:$S$31,18,FALSE),"-")</f>
        <v>N</v>
      </c>
      <c r="S8" s="194">
        <f>IF(AND('CBH2'!$E$27&gt;=PesosInd!$M$21,'CBH2'!$E$27&lt;=PesosInd!$N$21),'CBH2'!$E$27,"err")</f>
        <v>15</v>
      </c>
      <c r="T8" s="142" t="str">
        <f>IF(VLOOKUP(T$6,'CBH2'!$B$39:$S$41,18,FALSE)&lt;&gt;0,VLOOKUP(T$6,'CBH2'!$B$39:$S$41,18,FALSE),"-")</f>
        <v>S</v>
      </c>
      <c r="U8" s="144" t="str">
        <f>IF(VLOOKUP(U$6,'CBH2'!$B$39:$S$41,18,FALSE)&lt;&gt;0,VLOOKUP(U$6,'CBH2'!$B$39:$S$41,18,FALSE),"-")</f>
        <v>N</v>
      </c>
      <c r="V8" s="143" t="str">
        <f>IF(VLOOKUP(V$6,'CBH2'!$B$39:$S$41,18,FALSE)&lt;&gt;0,VLOOKUP(V$6,'CBH2'!$B$39:$S$41,18,FALSE),"-")</f>
        <v>N</v>
      </c>
      <c r="W8" s="202">
        <f>IF(AND('CBH2'!$E$37&gt;=PesosInd!$M$26,'CBH2'!$E$37&lt;=PesosInd!$N$26),'CBH2'!$E$37,"err")</f>
        <v>15</v>
      </c>
      <c r="X8" s="145" t="str">
        <f>IF(VLOOKUP(X$6,'CBH2'!$B$49:$S$51,18,FALSE)&lt;&gt;0,VLOOKUP(X$6,'CBH2'!$B$49:$S$51,18,FALSE),"-")</f>
        <v>S</v>
      </c>
      <c r="Y8" s="146" t="str">
        <f>IF(VLOOKUP(Y$6,'CBH2'!$B$49:$S$51,18,FALSE)&lt;&gt;0,VLOOKUP(Y$6,'CBH2'!$B$49:$S$51,18,FALSE),"-")</f>
        <v>S</v>
      </c>
      <c r="Z8" s="143" t="str">
        <f>IF(VLOOKUP(Z$6,'CBH2'!$B$49:$S$51,18,FALSE)&lt;&gt;0,VLOOKUP(Z$6,'CBH2'!$B$49:$S$51,18,FALSE),"-")</f>
        <v>S</v>
      </c>
      <c r="AA8" s="194">
        <f>IF(AND('CBH2'!$E$47&gt;=PesosInd!$M$31,'CBH2'!$E$47&lt;=PesosInd!$N$31),'CBH2'!$E$47,"err")</f>
        <v>15</v>
      </c>
      <c r="AB8" s="142" t="str">
        <f>IF(VLOOKUP(AB$6,'CBH2'!$B$59:$S$68,18,FALSE)&lt;&gt;0,VLOOKUP(AB$6,'CBH2'!$B$59:$S$68,18,FALSE),"-")</f>
        <v>N</v>
      </c>
      <c r="AC8" s="144" t="str">
        <f>IF(VLOOKUP(AC$6,'CBH2'!$B$59:$S$68,18,FALSE)&lt;&gt;0,VLOOKUP(AC$6,'CBH2'!$B$59:$S$68,18,FALSE),"-")</f>
        <v>N</v>
      </c>
      <c r="AD8" s="144" t="str">
        <f>IF(VLOOKUP(AD$6,'CBH2'!$B$59:$S$68,18,FALSE)&lt;&gt;0,VLOOKUP(AD$6,'CBH2'!$B$59:$S$68,18,FALSE),"-")</f>
        <v>S</v>
      </c>
      <c r="AE8" s="144" t="str">
        <f>IF(VLOOKUP(AE$6,'CBH2'!$B$59:$S$68,18,FALSE)&lt;&gt;0,VLOOKUP(AE$6,'CBH2'!$B$59:$S$68,18,FALSE),"-")</f>
        <v>S</v>
      </c>
      <c r="AF8" s="144" t="str">
        <f>IF(VLOOKUP(AF$6,'CBH2'!$B$59:$S$68,18,FALSE)&lt;&gt;0,VLOOKUP(AF$6,'CBH2'!$B$59:$S$68,18,FALSE),"-")</f>
        <v>N</v>
      </c>
      <c r="AG8" s="144" t="str">
        <f>IF(VLOOKUP(AG$6,'CBH2'!$B$59:$S$68,18,FALSE)&lt;&gt;0,VLOOKUP(AG$6,'CBH2'!$B$59:$S$68,18,FALSE),"-")</f>
        <v>N</v>
      </c>
      <c r="AH8" s="144" t="str">
        <f>IF(VLOOKUP(AH$6,'CBH2'!$B$59:$S$68,18,FALSE)&lt;&gt;0,VLOOKUP(AH$6,'CBH2'!$B$59:$S$68,18,FALSE),"-")</f>
        <v>N</v>
      </c>
      <c r="AI8" s="144" t="str">
        <f>IF(VLOOKUP(AI$6,'CBH2'!$B$59:$S$68,18,FALSE)&lt;&gt;0,VLOOKUP(AI$6,'CBH2'!$B$59:$S$68,18,FALSE),"-")</f>
        <v>N</v>
      </c>
      <c r="AJ8" s="144" t="str">
        <f>IF(VLOOKUP(AJ$6,'CBH2'!$B$59:$S$68,18,FALSE)&lt;&gt;0,VLOOKUP(AJ$6,'CBH2'!$B$59:$S$68,18,FALSE),"-")</f>
        <v>S</v>
      </c>
      <c r="AK8" s="144" t="str">
        <f>IF(VLOOKUP(AK$6,'CBH2'!$B$59:$S$68,18,FALSE)&lt;&gt;0,VLOOKUP(AK$6,'CBH2'!$B$59:$S$68,18,FALSE),"-")</f>
        <v>N</v>
      </c>
      <c r="AL8" s="202">
        <f>IF(AND('CBH2'!$E$57&gt;=PesosInd!$M$36,'CBH2'!$E$57&lt;=PesosInd!$N$36),'CBH2'!$E$57,"err")</f>
        <v>25</v>
      </c>
      <c r="AM8" s="142" t="str">
        <f>IF(VLOOKUP(AM$6,'CBH2'!$B$76:$S$80,18,FALSE)&lt;&gt;0,VLOOKUP(AM$6,'CBH2'!$B$76:$S$80,18,FALSE),"-")</f>
        <v>S</v>
      </c>
      <c r="AN8" s="145" t="str">
        <f>IF(VLOOKUP(AN$6,'CBH2'!$B$76:$S$80,18,FALSE)&lt;&gt;0,VLOOKUP(AN$6,'CBH2'!$B$76:$S$80,18,FALSE),"-")</f>
        <v>S</v>
      </c>
      <c r="AO8" s="144" t="str">
        <f>IF(VLOOKUP(AO$6,'CBH2'!$B$76:$S$80,18,FALSE)&lt;&gt;0,VLOOKUP(AO$6,'CBH2'!$B$76:$S$80,18,FALSE),"-")</f>
        <v>S</v>
      </c>
      <c r="AP8" s="144" t="str">
        <f>IF(VLOOKUP(AP$6,'CBH2'!$B$76:$S$80,18,FALSE)&lt;&gt;0,VLOOKUP(AP$6,'CBH2'!$B$76:$S$80,18,FALSE),"-")</f>
        <v>S</v>
      </c>
      <c r="AQ8" s="143" t="str">
        <f>IF(VLOOKUP(AQ$6,'CBH2'!$B$76:$S$80,18,FALSE)&lt;&gt;0,VLOOKUP(AQ$6,'CBH2'!$B$76:$S$80,18,FALSE),"-")</f>
        <v>S</v>
      </c>
      <c r="AR8" s="202">
        <f>IF(AND('CBH2'!$E$74&gt;=PesosInd!$M$48,'CBH2'!$E$74&lt;=PesosInd!$N$48),'CBH2'!$E$74,"err")</f>
        <v>10</v>
      </c>
      <c r="AS8" s="179"/>
    </row>
    <row r="9" spans="2:45" s="147" customFormat="1" ht="24.95" customHeight="1" x14ac:dyDescent="0.35">
      <c r="B9" s="142">
        <v>3</v>
      </c>
      <c r="C9" s="459" t="str">
        <f>VLOOKUP(B9,INI!B15:C49,2,FALSE)</f>
        <v>CBH dos Afluentes do Rio Maranhão</v>
      </c>
      <c r="D9" s="162">
        <f>'CBH3'!$E$8</f>
        <v>4</v>
      </c>
      <c r="E9" s="160">
        <f>'CBH3'!$V$8</f>
        <v>4</v>
      </c>
      <c r="F9" s="142" t="str">
        <f>IF(VLOOKUP(F$6,'CBH3'!$B$13:$S$21,18,FALSE)&lt;&gt;0,VLOOKUP(F$6,'CBH3'!$B$13:$S$21,18,FALSE),"-")</f>
        <v>S</v>
      </c>
      <c r="G9" s="144" t="str">
        <f>IF(VLOOKUP(G$6,'CBH3'!$B$13:$S$21,18,FALSE)&lt;&gt;0,VLOOKUP(G$6,'CBH3'!$B$13:$S$21,18,FALSE),"-")</f>
        <v>S</v>
      </c>
      <c r="H9" s="144" t="str">
        <f>IF(VLOOKUP(H$6,'CBH3'!$B$13:$S$21,18,FALSE)&lt;&gt;0,VLOOKUP(H$6,'CBH3'!$B$13:$S$21,18,FALSE),"-")</f>
        <v>S</v>
      </c>
      <c r="I9" s="144" t="str">
        <f>IF(VLOOKUP(I$6,'CBH3'!$B$13:$S$21,18,FALSE)&lt;&gt;0,VLOOKUP(I$6,'CBH3'!$B$13:$S$21,18,FALSE),"-")</f>
        <v>S</v>
      </c>
      <c r="J9" s="144" t="str">
        <f>IF(VLOOKUP(J$6,'CBH3'!$B$13:$S$21,18,FALSE)&lt;&gt;0,VLOOKUP(J$6,'CBH3'!$B$13:$S$21,18,FALSE),"-")</f>
        <v>S</v>
      </c>
      <c r="K9" s="144" t="str">
        <f>IF(VLOOKUP(K$6,'CBH3'!$B$13:$S$21,18,FALSE)&lt;&gt;0,VLOOKUP(K$6,'CBH3'!$B$13:$S$21,18,FALSE),"-")</f>
        <v>S</v>
      </c>
      <c r="L9" s="144" t="str">
        <f>IF(VLOOKUP(L$6,'CBH3'!$B$13:$S$21,18,FALSE)&lt;&gt;0,VLOOKUP(L$6,'CBH3'!$B$13:$S$21,18,FALSE),"-")</f>
        <v>S</v>
      </c>
      <c r="M9" s="144" t="str">
        <f>IF(VLOOKUP(M$6,'CBH3'!$B$13:$S$21,18,FALSE)&lt;&gt;0,VLOOKUP(M$6,'CBH3'!$B$13:$S$21,18,FALSE),"-")</f>
        <v>N</v>
      </c>
      <c r="N9" s="143" t="str">
        <f>IF(VLOOKUP(N$6,'CBH3'!$B$13:$S$21,18,FALSE)&lt;&gt;0,VLOOKUP(N$6,'CBH3'!$B$13:$S$21,18,FALSE),"-")</f>
        <v>S</v>
      </c>
      <c r="O9" s="194">
        <f>IF(AND('CBH3'!$E$11&gt;=PesosInd!$M$10,'CBH3'!$E$11&lt;=PesosInd!$N$10),'CBH3'!$E$11,"err")</f>
        <v>20</v>
      </c>
      <c r="P9" s="142" t="str">
        <f>IF(VLOOKUP(P$6,'CBH3'!$B$29:$S$31,18,FALSE)&lt;&gt;0,VLOOKUP(P$6,'CBH3'!$B$29:$S$31,18,FALSE),"-")</f>
        <v>N</v>
      </c>
      <c r="Q9" s="144" t="str">
        <f>IF(VLOOKUP(Q$6,'CBH3'!$B$29:$S$31,18,FALSE)&lt;&gt;0,VLOOKUP(Q$6,'CBH3'!$B$29:$S$31,18,FALSE),"-")</f>
        <v>S</v>
      </c>
      <c r="R9" s="143" t="str">
        <f>IF(VLOOKUP(R$6,'CBH3'!$B$29:$S$31,18,FALSE)&lt;&gt;0,VLOOKUP(R$6,'CBH3'!$B$29:$S$31,18,FALSE),"-")</f>
        <v>N</v>
      </c>
      <c r="S9" s="194">
        <f>IF(AND('CBH3'!$E$27&gt;=PesosInd!$M$21,'CBH3'!$E$27&lt;=PesosInd!$N$21),'CBH3'!$E$27,"err")</f>
        <v>15</v>
      </c>
      <c r="T9" s="142" t="str">
        <f>IF(VLOOKUP(T$6,'CBH3'!$B$39:$S$41,18,FALSE)&lt;&gt;0,VLOOKUP(T$6,'CBH3'!$B$39:$S$41,18,FALSE),"-")</f>
        <v>S</v>
      </c>
      <c r="U9" s="144" t="str">
        <f>IF(VLOOKUP(U$6,'CBH3'!$B$39:$S$41,18,FALSE)&lt;&gt;0,VLOOKUP(U$6,'CBH3'!$B$39:$S$41,18,FALSE),"-")</f>
        <v>N</v>
      </c>
      <c r="V9" s="143" t="str">
        <f>IF(VLOOKUP(V$6,'CBH3'!$B$39:$S$41,18,FALSE)&lt;&gt;0,VLOOKUP(V$6,'CBH3'!$B$39:$S$41,18,FALSE),"-")</f>
        <v>N</v>
      </c>
      <c r="W9" s="202">
        <f>IF(AND('CBH3'!$E$37&gt;=PesosInd!$M$26,'CBH3'!$E$37&lt;=PesosInd!$N$26),'CBH3'!$E$37,"err")</f>
        <v>15</v>
      </c>
      <c r="X9" s="145" t="str">
        <f>IF(VLOOKUP(X$6,'CBH3'!$B$49:$S$51,18,FALSE)&lt;&gt;0,VLOOKUP(X$6,'CBH3'!$B$49:$S$51,18,FALSE),"-")</f>
        <v>S</v>
      </c>
      <c r="Y9" s="146" t="str">
        <f>IF(VLOOKUP(Y$6,'CBH3'!$B$49:$S$51,18,FALSE)&lt;&gt;0,VLOOKUP(Y$6,'CBH3'!$B$49:$S$51,18,FALSE),"-")</f>
        <v>S</v>
      </c>
      <c r="Z9" s="143" t="str">
        <f>IF(VLOOKUP(Z$6,'CBH3'!$B$49:$S$51,18,FALSE)&lt;&gt;0,VLOOKUP(Z$6,'CBH3'!$B$49:$S$51,18,FALSE),"-")</f>
        <v>S</v>
      </c>
      <c r="AA9" s="194">
        <f>IF(AND('CBH3'!$E$47&gt;=PesosInd!$M$31,'CBH3'!$E$47&lt;=PesosInd!$N$31),'CBH3'!$E$47,"err")</f>
        <v>15</v>
      </c>
      <c r="AB9" s="142" t="str">
        <f>IF(VLOOKUP(AB$6,'CBH3'!$B$59:$S$68,18,FALSE)&lt;&gt;0,VLOOKUP(AB$6,'CBH3'!$B$59:$S$68,18,FALSE),"-")</f>
        <v>N</v>
      </c>
      <c r="AC9" s="144" t="str">
        <f>IF(VLOOKUP(AC$6,'CBH3'!$B$59:$S$68,18,FALSE)&lt;&gt;0,VLOOKUP(AC$6,'CBH3'!$B$59:$S$68,18,FALSE),"-")</f>
        <v>N</v>
      </c>
      <c r="AD9" s="144" t="str">
        <f>IF(VLOOKUP(AD$6,'CBH3'!$B$59:$S$68,18,FALSE)&lt;&gt;0,VLOOKUP(AD$6,'CBH3'!$B$59:$S$68,18,FALSE),"-")</f>
        <v>S</v>
      </c>
      <c r="AE9" s="144" t="str">
        <f>IF(VLOOKUP(AE$6,'CBH3'!$B$59:$S$68,18,FALSE)&lt;&gt;0,VLOOKUP(AE$6,'CBH3'!$B$59:$S$68,18,FALSE),"-")</f>
        <v>S</v>
      </c>
      <c r="AF9" s="144" t="str">
        <f>IF(VLOOKUP(AF$6,'CBH3'!$B$59:$S$68,18,FALSE)&lt;&gt;0,VLOOKUP(AF$6,'CBH3'!$B$59:$S$68,18,FALSE),"-")</f>
        <v>N</v>
      </c>
      <c r="AG9" s="144" t="str">
        <f>IF(VLOOKUP(AG$6,'CBH3'!$B$59:$S$68,18,FALSE)&lt;&gt;0,VLOOKUP(AG$6,'CBH3'!$B$59:$S$68,18,FALSE),"-")</f>
        <v>N</v>
      </c>
      <c r="AH9" s="144" t="str">
        <f>IF(VLOOKUP(AH$6,'CBH3'!$B$59:$S$68,18,FALSE)&lt;&gt;0,VLOOKUP(AH$6,'CBH3'!$B$59:$S$68,18,FALSE),"-")</f>
        <v>N</v>
      </c>
      <c r="AI9" s="144" t="str">
        <f>IF(VLOOKUP(AI$6,'CBH3'!$B$59:$S$68,18,FALSE)&lt;&gt;0,VLOOKUP(AI$6,'CBH3'!$B$59:$S$68,18,FALSE),"-")</f>
        <v>N</v>
      </c>
      <c r="AJ9" s="144" t="str">
        <f>IF(VLOOKUP(AJ$6,'CBH3'!$B$59:$S$68,18,FALSE)&lt;&gt;0,VLOOKUP(AJ$6,'CBH3'!$B$59:$S$68,18,FALSE),"-")</f>
        <v>S</v>
      </c>
      <c r="AK9" s="144" t="str">
        <f>IF(VLOOKUP(AK$6,'CBH3'!$B$59:$S$68,18,FALSE)&lt;&gt;0,VLOOKUP(AK$6,'CBH3'!$B$59:$S$68,18,FALSE),"-")</f>
        <v>S</v>
      </c>
      <c r="AL9" s="202">
        <f>IF(AND('CBH3'!$E$57&gt;=PesosInd!$M$36,'CBH3'!$E$57&lt;=PesosInd!$N$36),'CBH3'!$E$57,"err")</f>
        <v>25</v>
      </c>
      <c r="AM9" s="142" t="str">
        <f>IF(VLOOKUP(AM$6,'CBH3'!$B$76:$S$80,18,FALSE)&lt;&gt;0,VLOOKUP(AM$6,'CBH3'!$B$76:$S$80,18,FALSE),"-")</f>
        <v>S</v>
      </c>
      <c r="AN9" s="145" t="str">
        <f>IF(VLOOKUP(AN$6,'CBH3'!$B$76:$S$80,18,FALSE)&lt;&gt;0,VLOOKUP(AN$6,'CBH3'!$B$76:$S$80,18,FALSE),"-")</f>
        <v>S</v>
      </c>
      <c r="AO9" s="144" t="str">
        <f>IF(VLOOKUP(AO$6,'CBH3'!$B$76:$S$80,18,FALSE)&lt;&gt;0,VLOOKUP(AO$6,'CBH3'!$B$76:$S$80,18,FALSE),"-")</f>
        <v>S</v>
      </c>
      <c r="AP9" s="144" t="str">
        <f>IF(VLOOKUP(AP$6,'CBH3'!$B$76:$S$80,18,FALSE)&lt;&gt;0,VLOOKUP(AP$6,'CBH3'!$B$76:$S$80,18,FALSE),"-")</f>
        <v>S</v>
      </c>
      <c r="AQ9" s="143" t="str">
        <f>IF(VLOOKUP(AQ$6,'CBH3'!$B$76:$S$80,18,FALSE)&lt;&gt;0,VLOOKUP(AQ$6,'CBH3'!$B$76:$S$80,18,FALSE),"-")</f>
        <v>S</v>
      </c>
      <c r="AR9" s="202">
        <f>IF(AND('CBH3'!$E$74&gt;=PesosInd!$M$48,'CBH3'!$E$74&lt;=PesosInd!$N$48),'CBH3'!$E$74,"err")</f>
        <v>10</v>
      </c>
      <c r="AS9" s="179"/>
    </row>
    <row r="10" spans="2:45" s="147" customFormat="1" ht="24.95" customHeight="1" x14ac:dyDescent="0.35">
      <c r="B10" s="142"/>
      <c r="C10" s="459"/>
      <c r="D10" s="162"/>
      <c r="E10" s="160"/>
      <c r="F10" s="142"/>
      <c r="G10" s="144"/>
      <c r="H10" s="144"/>
      <c r="I10" s="144"/>
      <c r="J10" s="144"/>
      <c r="K10" s="144"/>
      <c r="L10" s="144"/>
      <c r="M10" s="144"/>
      <c r="N10" s="143"/>
      <c r="O10" s="194"/>
      <c r="P10" s="142"/>
      <c r="Q10" s="144"/>
      <c r="R10" s="143"/>
      <c r="S10" s="194"/>
      <c r="T10" s="142"/>
      <c r="U10" s="144"/>
      <c r="V10" s="143"/>
      <c r="W10" s="202"/>
      <c r="X10" s="145"/>
      <c r="Y10" s="146"/>
      <c r="Z10" s="143"/>
      <c r="AA10" s="194"/>
      <c r="AB10" s="142"/>
      <c r="AC10" s="144"/>
      <c r="AD10" s="144"/>
      <c r="AE10" s="144"/>
      <c r="AF10" s="144"/>
      <c r="AG10" s="144"/>
      <c r="AH10" s="144"/>
      <c r="AI10" s="144"/>
      <c r="AJ10" s="144"/>
      <c r="AK10" s="144"/>
      <c r="AL10" s="202"/>
      <c r="AM10" s="142"/>
      <c r="AN10" s="145"/>
      <c r="AO10" s="144"/>
      <c r="AP10" s="144"/>
      <c r="AQ10" s="143"/>
      <c r="AR10" s="202"/>
      <c r="AS10" s="179"/>
    </row>
    <row r="11" spans="2:45" s="147" customFormat="1" ht="24.95" customHeight="1" x14ac:dyDescent="0.35">
      <c r="B11" s="142"/>
      <c r="C11" s="459"/>
      <c r="D11" s="162"/>
      <c r="E11" s="160"/>
      <c r="F11" s="142"/>
      <c r="G11" s="144"/>
      <c r="H11" s="144"/>
      <c r="I11" s="144"/>
      <c r="J11" s="144"/>
      <c r="K11" s="144"/>
      <c r="L11" s="144"/>
      <c r="M11" s="144"/>
      <c r="N11" s="143"/>
      <c r="O11" s="194"/>
      <c r="P11" s="142"/>
      <c r="Q11" s="144"/>
      <c r="R11" s="143"/>
      <c r="S11" s="194"/>
      <c r="T11" s="142"/>
      <c r="U11" s="144"/>
      <c r="V11" s="143"/>
      <c r="W11" s="202"/>
      <c r="X11" s="145"/>
      <c r="Y11" s="146"/>
      <c r="Z11" s="143"/>
      <c r="AA11" s="194"/>
      <c r="AB11" s="142"/>
      <c r="AC11" s="144"/>
      <c r="AD11" s="144"/>
      <c r="AE11" s="144"/>
      <c r="AF11" s="144"/>
      <c r="AG11" s="144"/>
      <c r="AH11" s="144"/>
      <c r="AI11" s="144"/>
      <c r="AJ11" s="144"/>
      <c r="AK11" s="144"/>
      <c r="AL11" s="202"/>
      <c r="AM11" s="142"/>
      <c r="AN11" s="145"/>
      <c r="AO11" s="144"/>
      <c r="AP11" s="144"/>
      <c r="AQ11" s="143"/>
      <c r="AR11" s="202"/>
      <c r="AS11" s="179"/>
    </row>
    <row r="12" spans="2:45" s="147" customFormat="1" ht="24.95" customHeight="1" x14ac:dyDescent="0.35">
      <c r="B12" s="142"/>
      <c r="C12" s="459"/>
      <c r="D12" s="162"/>
      <c r="E12" s="160"/>
      <c r="F12" s="142"/>
      <c r="G12" s="144"/>
      <c r="H12" s="144"/>
      <c r="I12" s="144"/>
      <c r="J12" s="144"/>
      <c r="K12" s="144"/>
      <c r="L12" s="144"/>
      <c r="M12" s="144"/>
      <c r="N12" s="143"/>
      <c r="O12" s="194"/>
      <c r="P12" s="142"/>
      <c r="Q12" s="144"/>
      <c r="R12" s="143"/>
      <c r="S12" s="194"/>
      <c r="T12" s="142"/>
      <c r="U12" s="144"/>
      <c r="V12" s="143"/>
      <c r="W12" s="202"/>
      <c r="X12" s="145"/>
      <c r="Y12" s="146"/>
      <c r="Z12" s="143"/>
      <c r="AA12" s="194"/>
      <c r="AB12" s="142"/>
      <c r="AC12" s="144"/>
      <c r="AD12" s="144"/>
      <c r="AE12" s="144"/>
      <c r="AF12" s="144"/>
      <c r="AG12" s="144"/>
      <c r="AH12" s="144"/>
      <c r="AI12" s="144"/>
      <c r="AJ12" s="144"/>
      <c r="AK12" s="144"/>
      <c r="AL12" s="202"/>
      <c r="AM12" s="142"/>
      <c r="AN12" s="145"/>
      <c r="AO12" s="144"/>
      <c r="AP12" s="144"/>
      <c r="AQ12" s="143"/>
      <c r="AR12" s="202"/>
      <c r="AS12" s="179"/>
    </row>
    <row r="13" spans="2:45" s="147" customFormat="1" ht="24.95" customHeight="1" x14ac:dyDescent="0.35">
      <c r="B13" s="142"/>
      <c r="C13" s="459"/>
      <c r="D13" s="162"/>
      <c r="E13" s="160"/>
      <c r="F13" s="142"/>
      <c r="G13" s="144"/>
      <c r="H13" s="144"/>
      <c r="I13" s="144"/>
      <c r="J13" s="144"/>
      <c r="K13" s="144"/>
      <c r="L13" s="144"/>
      <c r="M13" s="144"/>
      <c r="N13" s="143"/>
      <c r="O13" s="194"/>
      <c r="P13" s="142"/>
      <c r="Q13" s="144"/>
      <c r="R13" s="143"/>
      <c r="S13" s="194"/>
      <c r="T13" s="142"/>
      <c r="U13" s="144"/>
      <c r="V13" s="143"/>
      <c r="W13" s="202"/>
      <c r="X13" s="145"/>
      <c r="Y13" s="146"/>
      <c r="Z13" s="143"/>
      <c r="AA13" s="194"/>
      <c r="AB13" s="142"/>
      <c r="AC13" s="144"/>
      <c r="AD13" s="144"/>
      <c r="AE13" s="144"/>
      <c r="AF13" s="144"/>
      <c r="AG13" s="144"/>
      <c r="AH13" s="144"/>
      <c r="AI13" s="144"/>
      <c r="AJ13" s="144"/>
      <c r="AK13" s="144"/>
      <c r="AL13" s="202"/>
      <c r="AM13" s="142"/>
      <c r="AN13" s="145"/>
      <c r="AO13" s="144"/>
      <c r="AP13" s="144"/>
      <c r="AQ13" s="143"/>
      <c r="AR13" s="202"/>
      <c r="AS13" s="179"/>
    </row>
    <row r="14" spans="2:45" s="147" customFormat="1" ht="24.95" customHeight="1" x14ac:dyDescent="0.35">
      <c r="B14" s="142"/>
      <c r="C14" s="459"/>
      <c r="D14" s="162"/>
      <c r="E14" s="160"/>
      <c r="F14" s="142"/>
      <c r="G14" s="144"/>
      <c r="H14" s="144"/>
      <c r="I14" s="144"/>
      <c r="J14" s="144"/>
      <c r="K14" s="144"/>
      <c r="L14" s="144"/>
      <c r="M14" s="144"/>
      <c r="N14" s="143"/>
      <c r="O14" s="555"/>
      <c r="P14" s="550"/>
      <c r="Q14" s="552"/>
      <c r="R14" s="551"/>
      <c r="S14" s="555"/>
      <c r="T14" s="550"/>
      <c r="U14" s="552"/>
      <c r="V14" s="551"/>
      <c r="W14" s="556"/>
      <c r="X14" s="553"/>
      <c r="Y14" s="554"/>
      <c r="Z14" s="551"/>
      <c r="AA14" s="555"/>
      <c r="AB14" s="550"/>
      <c r="AC14" s="552"/>
      <c r="AD14" s="552"/>
      <c r="AE14" s="552"/>
      <c r="AF14" s="552"/>
      <c r="AG14" s="552"/>
      <c r="AH14" s="552"/>
      <c r="AI14" s="552"/>
      <c r="AJ14" s="552"/>
      <c r="AK14" s="552"/>
      <c r="AL14" s="556"/>
      <c r="AM14" s="550"/>
      <c r="AN14" s="553"/>
      <c r="AO14" s="552"/>
      <c r="AP14" s="552"/>
      <c r="AQ14" s="551"/>
      <c r="AR14" s="556"/>
      <c r="AS14" s="179"/>
    </row>
    <row r="15" spans="2:45" s="147" customFormat="1" ht="24.95" customHeight="1" x14ac:dyDescent="0.35">
      <c r="B15" s="142"/>
      <c r="C15" s="459"/>
      <c r="D15" s="162"/>
      <c r="E15" s="160"/>
      <c r="F15" s="142"/>
      <c r="G15" s="144"/>
      <c r="H15" s="144"/>
      <c r="I15" s="144"/>
      <c r="J15" s="144"/>
      <c r="K15" s="144"/>
      <c r="L15" s="144"/>
      <c r="M15" s="144"/>
      <c r="N15" s="143"/>
      <c r="O15" s="555"/>
      <c r="P15" s="550"/>
      <c r="Q15" s="552"/>
      <c r="R15" s="551"/>
      <c r="S15" s="555"/>
      <c r="T15" s="550"/>
      <c r="U15" s="552"/>
      <c r="V15" s="551"/>
      <c r="W15" s="556"/>
      <c r="X15" s="553"/>
      <c r="Y15" s="554"/>
      <c r="Z15" s="551"/>
      <c r="AA15" s="555"/>
      <c r="AB15" s="550"/>
      <c r="AC15" s="552"/>
      <c r="AD15" s="552"/>
      <c r="AE15" s="552"/>
      <c r="AF15" s="552"/>
      <c r="AG15" s="552"/>
      <c r="AH15" s="552"/>
      <c r="AI15" s="552"/>
      <c r="AJ15" s="552"/>
      <c r="AK15" s="552"/>
      <c r="AL15" s="556"/>
      <c r="AM15" s="550"/>
      <c r="AN15" s="553"/>
      <c r="AO15" s="552"/>
      <c r="AP15" s="552"/>
      <c r="AQ15" s="551"/>
      <c r="AR15" s="556"/>
      <c r="AS15" s="179"/>
    </row>
    <row r="16" spans="2:45" s="147" customFormat="1" ht="24.95" customHeight="1" x14ac:dyDescent="0.35">
      <c r="B16" s="142"/>
      <c r="C16" s="459"/>
      <c r="D16" s="162"/>
      <c r="E16" s="160"/>
      <c r="F16" s="142"/>
      <c r="G16" s="144"/>
      <c r="H16" s="144"/>
      <c r="I16" s="144"/>
      <c r="J16" s="144"/>
      <c r="K16" s="144"/>
      <c r="L16" s="144"/>
      <c r="M16" s="144"/>
      <c r="N16" s="143"/>
      <c r="O16" s="555"/>
      <c r="P16" s="550"/>
      <c r="Q16" s="552"/>
      <c r="R16" s="551"/>
      <c r="S16" s="555"/>
      <c r="T16" s="550"/>
      <c r="U16" s="552"/>
      <c r="V16" s="551"/>
      <c r="W16" s="556"/>
      <c r="X16" s="553"/>
      <c r="Y16" s="554"/>
      <c r="Z16" s="551"/>
      <c r="AA16" s="555"/>
      <c r="AB16" s="550"/>
      <c r="AC16" s="552"/>
      <c r="AD16" s="552"/>
      <c r="AE16" s="552"/>
      <c r="AF16" s="552"/>
      <c r="AG16" s="552"/>
      <c r="AH16" s="552"/>
      <c r="AI16" s="552"/>
      <c r="AJ16" s="552"/>
      <c r="AK16" s="552"/>
      <c r="AL16" s="556"/>
      <c r="AM16" s="550"/>
      <c r="AN16" s="553"/>
      <c r="AO16" s="552"/>
      <c r="AP16" s="552"/>
      <c r="AQ16" s="551"/>
      <c r="AR16" s="556"/>
      <c r="AS16" s="179"/>
    </row>
    <row r="17" spans="2:45" s="147" customFormat="1" ht="24.95" customHeight="1" x14ac:dyDescent="0.35">
      <c r="B17" s="142"/>
      <c r="C17" s="459"/>
      <c r="D17" s="162"/>
      <c r="E17" s="160"/>
      <c r="F17" s="142"/>
      <c r="G17" s="144"/>
      <c r="H17" s="144"/>
      <c r="I17" s="144"/>
      <c r="J17" s="144"/>
      <c r="K17" s="144"/>
      <c r="L17" s="144"/>
      <c r="M17" s="144"/>
      <c r="N17" s="143"/>
      <c r="O17" s="555"/>
      <c r="P17" s="550"/>
      <c r="Q17" s="552"/>
      <c r="R17" s="551"/>
      <c r="S17" s="555"/>
      <c r="T17" s="550"/>
      <c r="U17" s="552"/>
      <c r="V17" s="551"/>
      <c r="W17" s="556"/>
      <c r="X17" s="553"/>
      <c r="Y17" s="554"/>
      <c r="Z17" s="551"/>
      <c r="AA17" s="555"/>
      <c r="AB17" s="550"/>
      <c r="AC17" s="552"/>
      <c r="AD17" s="552"/>
      <c r="AE17" s="552"/>
      <c r="AF17" s="552"/>
      <c r="AG17" s="552"/>
      <c r="AH17" s="552"/>
      <c r="AI17" s="552"/>
      <c r="AJ17" s="552"/>
      <c r="AK17" s="552"/>
      <c r="AL17" s="556"/>
      <c r="AM17" s="550"/>
      <c r="AN17" s="553"/>
      <c r="AO17" s="552"/>
      <c r="AP17" s="552"/>
      <c r="AQ17" s="551"/>
      <c r="AR17" s="556"/>
      <c r="AS17" s="179"/>
    </row>
    <row r="18" spans="2:45" s="147" customFormat="1" ht="24.95" customHeight="1" x14ac:dyDescent="0.35">
      <c r="B18" s="142"/>
      <c r="C18" s="459"/>
      <c r="D18" s="162"/>
      <c r="E18" s="160"/>
      <c r="F18" s="142"/>
      <c r="G18" s="144"/>
      <c r="H18" s="144"/>
      <c r="I18" s="144"/>
      <c r="J18" s="144"/>
      <c r="K18" s="144"/>
      <c r="L18" s="144"/>
      <c r="M18" s="144"/>
      <c r="N18" s="143"/>
      <c r="O18" s="555"/>
      <c r="P18" s="550"/>
      <c r="Q18" s="552"/>
      <c r="R18" s="551"/>
      <c r="S18" s="555"/>
      <c r="T18" s="550"/>
      <c r="U18" s="552"/>
      <c r="V18" s="551"/>
      <c r="W18" s="556"/>
      <c r="X18" s="553"/>
      <c r="Y18" s="554"/>
      <c r="Z18" s="551"/>
      <c r="AA18" s="555"/>
      <c r="AB18" s="550"/>
      <c r="AC18" s="552"/>
      <c r="AD18" s="552"/>
      <c r="AE18" s="552"/>
      <c r="AF18" s="552"/>
      <c r="AG18" s="552"/>
      <c r="AH18" s="552"/>
      <c r="AI18" s="552"/>
      <c r="AJ18" s="552"/>
      <c r="AK18" s="552"/>
      <c r="AL18" s="556"/>
      <c r="AM18" s="550"/>
      <c r="AN18" s="553"/>
      <c r="AO18" s="552"/>
      <c r="AP18" s="552"/>
      <c r="AQ18" s="551"/>
      <c r="AR18" s="556"/>
      <c r="AS18" s="179"/>
    </row>
    <row r="19" spans="2:45" s="147" customFormat="1" ht="24.95" customHeight="1" x14ac:dyDescent="0.35">
      <c r="B19" s="142"/>
      <c r="C19" s="459"/>
      <c r="D19" s="162"/>
      <c r="E19" s="160"/>
      <c r="F19" s="142"/>
      <c r="G19" s="144"/>
      <c r="H19" s="144"/>
      <c r="I19" s="144"/>
      <c r="J19" s="144"/>
      <c r="K19" s="144"/>
      <c r="L19" s="144"/>
      <c r="M19" s="144"/>
      <c r="N19" s="143"/>
      <c r="O19" s="555"/>
      <c r="P19" s="550"/>
      <c r="Q19" s="552"/>
      <c r="R19" s="551"/>
      <c r="S19" s="555"/>
      <c r="T19" s="550"/>
      <c r="U19" s="552"/>
      <c r="V19" s="551"/>
      <c r="W19" s="556"/>
      <c r="X19" s="553"/>
      <c r="Y19" s="554"/>
      <c r="Z19" s="551"/>
      <c r="AA19" s="555"/>
      <c r="AB19" s="550"/>
      <c r="AC19" s="552"/>
      <c r="AD19" s="552"/>
      <c r="AE19" s="552"/>
      <c r="AF19" s="552"/>
      <c r="AG19" s="552"/>
      <c r="AH19" s="552"/>
      <c r="AI19" s="552"/>
      <c r="AJ19" s="552"/>
      <c r="AK19" s="552"/>
      <c r="AL19" s="556"/>
      <c r="AM19" s="550"/>
      <c r="AN19" s="553"/>
      <c r="AO19" s="552"/>
      <c r="AP19" s="552"/>
      <c r="AQ19" s="551"/>
      <c r="AR19" s="556"/>
      <c r="AS19" s="179"/>
    </row>
    <row r="20" spans="2:45" s="147" customFormat="1" ht="24.95" customHeight="1" x14ac:dyDescent="0.35">
      <c r="B20" s="559"/>
      <c r="C20" s="459"/>
      <c r="D20" s="162"/>
      <c r="E20" s="160"/>
      <c r="F20" s="142"/>
      <c r="G20" s="144"/>
      <c r="H20" s="144"/>
      <c r="I20" s="144"/>
      <c r="J20" s="144"/>
      <c r="K20" s="144"/>
      <c r="L20" s="144"/>
      <c r="M20" s="144"/>
      <c r="N20" s="143"/>
      <c r="O20" s="555"/>
      <c r="P20" s="550"/>
      <c r="Q20" s="552"/>
      <c r="R20" s="551"/>
      <c r="S20" s="555"/>
      <c r="T20" s="550"/>
      <c r="U20" s="552"/>
      <c r="V20" s="551"/>
      <c r="W20" s="556"/>
      <c r="X20" s="553"/>
      <c r="Y20" s="554"/>
      <c r="Z20" s="551"/>
      <c r="AA20" s="555"/>
      <c r="AB20" s="550"/>
      <c r="AC20" s="552"/>
      <c r="AD20" s="552"/>
      <c r="AE20" s="552"/>
      <c r="AF20" s="552"/>
      <c r="AG20" s="552"/>
      <c r="AH20" s="552"/>
      <c r="AI20" s="552"/>
      <c r="AJ20" s="552"/>
      <c r="AK20" s="552"/>
      <c r="AL20" s="556"/>
      <c r="AM20" s="550"/>
      <c r="AN20" s="553"/>
      <c r="AO20" s="552"/>
      <c r="AP20" s="552"/>
      <c r="AQ20" s="551"/>
      <c r="AR20" s="556"/>
      <c r="AS20" s="179"/>
    </row>
    <row r="21" spans="2:45" s="147" customFormat="1" ht="24.95" customHeight="1" x14ac:dyDescent="0.35">
      <c r="B21" s="559"/>
      <c r="C21" s="459"/>
      <c r="D21" s="162"/>
      <c r="E21" s="160"/>
      <c r="F21" s="142"/>
      <c r="G21" s="144"/>
      <c r="H21" s="144"/>
      <c r="I21" s="144"/>
      <c r="J21" s="144"/>
      <c r="K21" s="144"/>
      <c r="L21" s="144"/>
      <c r="M21" s="144"/>
      <c r="N21" s="143"/>
      <c r="O21" s="555"/>
      <c r="P21" s="550"/>
      <c r="Q21" s="552"/>
      <c r="R21" s="551"/>
      <c r="S21" s="555"/>
      <c r="T21" s="550"/>
      <c r="U21" s="552"/>
      <c r="V21" s="551"/>
      <c r="W21" s="556"/>
      <c r="X21" s="553"/>
      <c r="Y21" s="554"/>
      <c r="Z21" s="551"/>
      <c r="AA21" s="555"/>
      <c r="AB21" s="550"/>
      <c r="AC21" s="552"/>
      <c r="AD21" s="552"/>
      <c r="AE21" s="552"/>
      <c r="AF21" s="552"/>
      <c r="AG21" s="552"/>
      <c r="AH21" s="552"/>
      <c r="AI21" s="552"/>
      <c r="AJ21" s="552"/>
      <c r="AK21" s="552"/>
      <c r="AL21" s="556"/>
      <c r="AM21" s="550"/>
      <c r="AN21" s="553"/>
      <c r="AO21" s="552"/>
      <c r="AP21" s="552"/>
      <c r="AQ21" s="551"/>
      <c r="AR21" s="556"/>
      <c r="AS21" s="179"/>
    </row>
    <row r="22" spans="2:45" s="147" customFormat="1" ht="24.95" customHeight="1" x14ac:dyDescent="0.35">
      <c r="B22" s="559"/>
      <c r="C22" s="459"/>
      <c r="D22" s="162"/>
      <c r="E22" s="160"/>
      <c r="F22" s="142"/>
      <c r="G22" s="144"/>
      <c r="H22" s="144"/>
      <c r="I22" s="144"/>
      <c r="J22" s="144"/>
      <c r="K22" s="144"/>
      <c r="L22" s="144"/>
      <c r="M22" s="144"/>
      <c r="N22" s="143"/>
      <c r="O22" s="555"/>
      <c r="P22" s="550"/>
      <c r="Q22" s="552"/>
      <c r="R22" s="551"/>
      <c r="S22" s="555"/>
      <c r="T22" s="550"/>
      <c r="U22" s="552"/>
      <c r="V22" s="551"/>
      <c r="W22" s="556"/>
      <c r="X22" s="553"/>
      <c r="Y22" s="554"/>
      <c r="Z22" s="551"/>
      <c r="AA22" s="555"/>
      <c r="AB22" s="550"/>
      <c r="AC22" s="552"/>
      <c r="AD22" s="552"/>
      <c r="AE22" s="552"/>
      <c r="AF22" s="552"/>
      <c r="AG22" s="552"/>
      <c r="AH22" s="552"/>
      <c r="AI22" s="552"/>
      <c r="AJ22" s="552"/>
      <c r="AK22" s="552"/>
      <c r="AL22" s="556"/>
      <c r="AM22" s="550"/>
      <c r="AN22" s="553"/>
      <c r="AO22" s="552"/>
      <c r="AP22" s="552"/>
      <c r="AQ22" s="551"/>
      <c r="AR22" s="556"/>
      <c r="AS22" s="179"/>
    </row>
    <row r="23" spans="2:45" s="147" customFormat="1" ht="24.95" customHeight="1" x14ac:dyDescent="0.35">
      <c r="B23" s="142"/>
      <c r="C23" s="459"/>
      <c r="D23" s="162"/>
      <c r="E23" s="160"/>
      <c r="F23" s="142"/>
      <c r="G23" s="144"/>
      <c r="H23" s="144"/>
      <c r="I23" s="144"/>
      <c r="J23" s="144"/>
      <c r="K23" s="144"/>
      <c r="L23" s="144"/>
      <c r="M23" s="144"/>
      <c r="N23" s="143"/>
      <c r="O23" s="555"/>
      <c r="P23" s="550"/>
      <c r="Q23" s="552"/>
      <c r="R23" s="551"/>
      <c r="S23" s="555"/>
      <c r="T23" s="550"/>
      <c r="U23" s="552"/>
      <c r="V23" s="551"/>
      <c r="W23" s="556"/>
      <c r="X23" s="553"/>
      <c r="Y23" s="554"/>
      <c r="Z23" s="551"/>
      <c r="AA23" s="555"/>
      <c r="AB23" s="550"/>
      <c r="AC23" s="552"/>
      <c r="AD23" s="552"/>
      <c r="AE23" s="552"/>
      <c r="AF23" s="552"/>
      <c r="AG23" s="552"/>
      <c r="AH23" s="552"/>
      <c r="AI23" s="552"/>
      <c r="AJ23" s="552"/>
      <c r="AK23" s="552"/>
      <c r="AL23" s="556"/>
      <c r="AM23" s="550"/>
      <c r="AN23" s="553"/>
      <c r="AO23" s="552"/>
      <c r="AP23" s="552"/>
      <c r="AQ23" s="551"/>
      <c r="AR23" s="556"/>
      <c r="AS23" s="179"/>
    </row>
    <row r="24" spans="2:45" s="147" customFormat="1" ht="24.95" customHeight="1" x14ac:dyDescent="0.35">
      <c r="B24" s="142"/>
      <c r="C24" s="459"/>
      <c r="D24" s="162"/>
      <c r="E24" s="160"/>
      <c r="F24" s="142"/>
      <c r="G24" s="144"/>
      <c r="H24" s="144"/>
      <c r="I24" s="144"/>
      <c r="J24" s="144"/>
      <c r="K24" s="144"/>
      <c r="L24" s="144"/>
      <c r="M24" s="144"/>
      <c r="N24" s="143"/>
      <c r="O24" s="555"/>
      <c r="P24" s="550"/>
      <c r="Q24" s="552"/>
      <c r="R24" s="551"/>
      <c r="S24" s="555"/>
      <c r="T24" s="550"/>
      <c r="U24" s="552"/>
      <c r="V24" s="551"/>
      <c r="W24" s="556"/>
      <c r="X24" s="553"/>
      <c r="Y24" s="554"/>
      <c r="Z24" s="551"/>
      <c r="AA24" s="555"/>
      <c r="AB24" s="550"/>
      <c r="AC24" s="552"/>
      <c r="AD24" s="552"/>
      <c r="AE24" s="552"/>
      <c r="AF24" s="552"/>
      <c r="AG24" s="552"/>
      <c r="AH24" s="552"/>
      <c r="AI24" s="552"/>
      <c r="AJ24" s="552"/>
      <c r="AK24" s="552"/>
      <c r="AL24" s="556"/>
      <c r="AM24" s="550"/>
      <c r="AN24" s="553"/>
      <c r="AO24" s="552"/>
      <c r="AP24" s="552"/>
      <c r="AQ24" s="551"/>
      <c r="AR24" s="556"/>
      <c r="AS24" s="179"/>
    </row>
    <row r="25" spans="2:45" s="147" customFormat="1" ht="24.95" customHeight="1" x14ac:dyDescent="0.35">
      <c r="B25" s="142"/>
      <c r="C25" s="459"/>
      <c r="D25" s="162"/>
      <c r="E25" s="160"/>
      <c r="F25" s="142"/>
      <c r="G25" s="144"/>
      <c r="H25" s="144"/>
      <c r="I25" s="144"/>
      <c r="J25" s="144"/>
      <c r="K25" s="144"/>
      <c r="L25" s="144"/>
      <c r="M25" s="144"/>
      <c r="N25" s="143"/>
      <c r="O25" s="555"/>
      <c r="P25" s="550"/>
      <c r="Q25" s="552"/>
      <c r="R25" s="551"/>
      <c r="S25" s="555"/>
      <c r="T25" s="550"/>
      <c r="U25" s="552"/>
      <c r="V25" s="551"/>
      <c r="W25" s="556"/>
      <c r="X25" s="553"/>
      <c r="Y25" s="554"/>
      <c r="Z25" s="551"/>
      <c r="AA25" s="555"/>
      <c r="AB25" s="550"/>
      <c r="AC25" s="552"/>
      <c r="AD25" s="552"/>
      <c r="AE25" s="552"/>
      <c r="AF25" s="552"/>
      <c r="AG25" s="552"/>
      <c r="AH25" s="552"/>
      <c r="AI25" s="552"/>
      <c r="AJ25" s="552"/>
      <c r="AK25" s="552"/>
      <c r="AL25" s="556"/>
      <c r="AM25" s="550"/>
      <c r="AN25" s="553"/>
      <c r="AO25" s="552"/>
      <c r="AP25" s="552"/>
      <c r="AQ25" s="551"/>
      <c r="AR25" s="556"/>
      <c r="AS25" s="179"/>
    </row>
    <row r="26" spans="2:45" s="147" customFormat="1" ht="24.95" customHeight="1" x14ac:dyDescent="0.35">
      <c r="B26" s="142"/>
      <c r="C26" s="459"/>
      <c r="D26" s="162"/>
      <c r="E26" s="160"/>
      <c r="F26" s="142"/>
      <c r="G26" s="144"/>
      <c r="H26" s="144"/>
      <c r="I26" s="144"/>
      <c r="J26" s="144"/>
      <c r="K26" s="144"/>
      <c r="L26" s="144"/>
      <c r="M26" s="144"/>
      <c r="N26" s="143"/>
      <c r="O26" s="555"/>
      <c r="P26" s="550"/>
      <c r="Q26" s="552"/>
      <c r="R26" s="551"/>
      <c r="S26" s="555"/>
      <c r="T26" s="550"/>
      <c r="U26" s="552"/>
      <c r="V26" s="551"/>
      <c r="W26" s="556"/>
      <c r="X26" s="553"/>
      <c r="Y26" s="554"/>
      <c r="Z26" s="551"/>
      <c r="AA26" s="555"/>
      <c r="AB26" s="550"/>
      <c r="AC26" s="552"/>
      <c r="AD26" s="552"/>
      <c r="AE26" s="552"/>
      <c r="AF26" s="552"/>
      <c r="AG26" s="552"/>
      <c r="AH26" s="552"/>
      <c r="AI26" s="552"/>
      <c r="AJ26" s="552"/>
      <c r="AK26" s="552"/>
      <c r="AL26" s="556"/>
      <c r="AM26" s="550"/>
      <c r="AN26" s="553"/>
      <c r="AO26" s="552"/>
      <c r="AP26" s="552"/>
      <c r="AQ26" s="551"/>
      <c r="AR26" s="556"/>
      <c r="AS26" s="179"/>
    </row>
    <row r="27" spans="2:45" s="147" customFormat="1" ht="24.95" customHeight="1" x14ac:dyDescent="0.25">
      <c r="B27" s="142"/>
      <c r="C27" s="459"/>
      <c r="D27" s="162"/>
      <c r="E27" s="160"/>
      <c r="F27" s="142"/>
      <c r="G27" s="144"/>
      <c r="H27" s="144"/>
      <c r="I27" s="144"/>
      <c r="J27" s="144"/>
      <c r="K27" s="144"/>
      <c r="L27" s="144"/>
      <c r="M27" s="144"/>
      <c r="N27" s="143"/>
      <c r="O27" s="555"/>
      <c r="P27" s="550"/>
      <c r="Q27" s="552"/>
      <c r="R27" s="551"/>
      <c r="S27" s="555"/>
      <c r="T27" s="550"/>
      <c r="U27" s="552"/>
      <c r="V27" s="551"/>
      <c r="W27" s="556"/>
      <c r="X27" s="553"/>
      <c r="Y27" s="554"/>
      <c r="Z27" s="551"/>
      <c r="AA27" s="555"/>
      <c r="AB27" s="550"/>
      <c r="AC27" s="552"/>
      <c r="AD27" s="552"/>
      <c r="AE27" s="552"/>
      <c r="AF27" s="552"/>
      <c r="AG27" s="552"/>
      <c r="AH27" s="552"/>
      <c r="AI27" s="552"/>
      <c r="AJ27" s="552"/>
      <c r="AK27" s="552"/>
      <c r="AL27" s="556"/>
      <c r="AM27" s="550"/>
      <c r="AN27" s="553"/>
      <c r="AO27" s="552"/>
      <c r="AP27" s="552"/>
      <c r="AQ27" s="551"/>
      <c r="AR27" s="556"/>
      <c r="AS27" s="179"/>
    </row>
    <row r="28" spans="2:45" s="147" customFormat="1" ht="24.95" customHeight="1" thickBot="1" x14ac:dyDescent="0.3">
      <c r="B28" s="148"/>
      <c r="C28" s="460"/>
      <c r="D28" s="163"/>
      <c r="E28" s="161"/>
      <c r="F28" s="148"/>
      <c r="G28" s="150"/>
      <c r="H28" s="150"/>
      <c r="I28" s="150"/>
      <c r="J28" s="150"/>
      <c r="K28" s="150"/>
      <c r="L28" s="150"/>
      <c r="M28" s="150"/>
      <c r="N28" s="149"/>
      <c r="O28" s="195"/>
      <c r="P28" s="148"/>
      <c r="Q28" s="150"/>
      <c r="R28" s="149"/>
      <c r="S28" s="195"/>
      <c r="T28" s="148"/>
      <c r="U28" s="150"/>
      <c r="V28" s="149"/>
      <c r="W28" s="203"/>
      <c r="X28" s="151"/>
      <c r="Y28" s="152"/>
      <c r="Z28" s="149"/>
      <c r="AA28" s="195"/>
      <c r="AB28" s="148"/>
      <c r="AC28" s="150"/>
      <c r="AD28" s="150"/>
      <c r="AE28" s="150"/>
      <c r="AF28" s="150"/>
      <c r="AG28" s="150"/>
      <c r="AH28" s="150"/>
      <c r="AI28" s="150"/>
      <c r="AJ28" s="150"/>
      <c r="AK28" s="152"/>
      <c r="AL28" s="203"/>
      <c r="AM28" s="148"/>
      <c r="AN28" s="151"/>
      <c r="AO28" s="150"/>
      <c r="AP28" s="152"/>
      <c r="AQ28" s="149"/>
      <c r="AR28" s="203"/>
      <c r="AS28" s="180"/>
    </row>
    <row r="29" spans="2:45" s="42" customFormat="1" ht="24.95" customHeight="1" x14ac:dyDescent="0.25">
      <c r="B29" s="702" t="s">
        <v>230</v>
      </c>
      <c r="C29" s="703"/>
      <c r="D29" s="703"/>
      <c r="E29" s="704"/>
      <c r="F29" s="153">
        <f t="shared" ref="F29:N29" si="0">COUNTIF(F7:F28,"=S")</f>
        <v>3</v>
      </c>
      <c r="G29" s="154">
        <f t="shared" si="0"/>
        <v>3</v>
      </c>
      <c r="H29" s="154">
        <f t="shared" si="0"/>
        <v>3</v>
      </c>
      <c r="I29" s="154">
        <f t="shared" si="0"/>
        <v>3</v>
      </c>
      <c r="J29" s="154">
        <f t="shared" si="0"/>
        <v>3</v>
      </c>
      <c r="K29" s="154">
        <f t="shared" si="0"/>
        <v>3</v>
      </c>
      <c r="L29" s="154">
        <f t="shared" si="0"/>
        <v>3</v>
      </c>
      <c r="M29" s="154">
        <f t="shared" si="0"/>
        <v>0</v>
      </c>
      <c r="N29" s="155">
        <f t="shared" si="0"/>
        <v>3</v>
      </c>
      <c r="O29" s="196"/>
      <c r="P29" s="153">
        <f>COUNTIF(P7:P28,"=S")</f>
        <v>0</v>
      </c>
      <c r="Q29" s="154">
        <f>COUNTIF(Q7:Q28,"=S")</f>
        <v>3</v>
      </c>
      <c r="R29" s="155">
        <f>COUNTIF(R7:R28,"=S")</f>
        <v>0</v>
      </c>
      <c r="S29" s="196"/>
      <c r="T29" s="153">
        <f>COUNTIF(T7:T28,"=S")</f>
        <v>3</v>
      </c>
      <c r="U29" s="154">
        <f>COUNTIF(U7:U28,"=S")</f>
        <v>1</v>
      </c>
      <c r="V29" s="155">
        <f>COUNTIF(V7:V28,"=S")</f>
        <v>0</v>
      </c>
      <c r="W29" s="204"/>
      <c r="X29" s="156">
        <f>COUNTIF(X7:X28,"=S")</f>
        <v>3</v>
      </c>
      <c r="Y29" s="157">
        <f>COUNTIF(Y7:Y28,"=S")</f>
        <v>3</v>
      </c>
      <c r="Z29" s="155">
        <f>COUNTIF(Z7:Z28,"=S")</f>
        <v>3</v>
      </c>
      <c r="AA29" s="196"/>
      <c r="AB29" s="153">
        <f t="shared" ref="AB29:AK29" si="1">COUNTIF(AB7:AB28,"=S")</f>
        <v>1</v>
      </c>
      <c r="AC29" s="154">
        <f t="shared" si="1"/>
        <v>0</v>
      </c>
      <c r="AD29" s="154">
        <f t="shared" si="1"/>
        <v>3</v>
      </c>
      <c r="AE29" s="154">
        <f t="shared" si="1"/>
        <v>3</v>
      </c>
      <c r="AF29" s="154">
        <f t="shared" si="1"/>
        <v>0</v>
      </c>
      <c r="AG29" s="154">
        <f t="shared" si="1"/>
        <v>0</v>
      </c>
      <c r="AH29" s="154">
        <f t="shared" si="1"/>
        <v>0</v>
      </c>
      <c r="AI29" s="154">
        <f t="shared" si="1"/>
        <v>0</v>
      </c>
      <c r="AJ29" s="154">
        <f t="shared" si="1"/>
        <v>2</v>
      </c>
      <c r="AK29" s="157">
        <f t="shared" si="1"/>
        <v>1</v>
      </c>
      <c r="AL29" s="204"/>
      <c r="AM29" s="153">
        <f>COUNTIF(AM7:AM28,"=S")</f>
        <v>3</v>
      </c>
      <c r="AN29" s="156">
        <f>COUNTIF(AN7:AN28,"=S")</f>
        <v>3</v>
      </c>
      <c r="AO29" s="154">
        <f>COUNTIF(AO7:AO28,"=S")</f>
        <v>3</v>
      </c>
      <c r="AP29" s="154">
        <f>COUNTIF(AP7:AP28,"=S")</f>
        <v>3</v>
      </c>
      <c r="AQ29" s="155">
        <f>COUNTIF(AQ7:AQ28,"=S")</f>
        <v>3</v>
      </c>
      <c r="AR29" s="204"/>
      <c r="AS29" s="181"/>
    </row>
    <row r="30" spans="2:45" s="218" customFormat="1" ht="24.95" customHeight="1" thickBot="1" x14ac:dyDescent="0.3">
      <c r="B30" s="696" t="s">
        <v>231</v>
      </c>
      <c r="C30" s="697"/>
      <c r="D30" s="697"/>
      <c r="E30" s="698"/>
      <c r="F30" s="211">
        <f t="shared" ref="F30:N30" si="2">F29/COUNTIF($C$7:$C$28,"&gt;""")*100</f>
        <v>100</v>
      </c>
      <c r="G30" s="212">
        <f t="shared" si="2"/>
        <v>100</v>
      </c>
      <c r="H30" s="212">
        <f t="shared" si="2"/>
        <v>100</v>
      </c>
      <c r="I30" s="212">
        <f t="shared" si="2"/>
        <v>100</v>
      </c>
      <c r="J30" s="212">
        <f t="shared" si="2"/>
        <v>100</v>
      </c>
      <c r="K30" s="212">
        <f t="shared" si="2"/>
        <v>100</v>
      </c>
      <c r="L30" s="212">
        <f t="shared" si="2"/>
        <v>100</v>
      </c>
      <c r="M30" s="212">
        <f t="shared" si="2"/>
        <v>0</v>
      </c>
      <c r="N30" s="213">
        <f t="shared" si="2"/>
        <v>100</v>
      </c>
      <c r="O30" s="214">
        <f>PesosInd!D10</f>
        <v>20</v>
      </c>
      <c r="P30" s="211">
        <f>P29/COUNTIF($C$7:$C$28,"&gt;""")*100</f>
        <v>0</v>
      </c>
      <c r="Q30" s="212">
        <f>Q29/COUNTIF($C$7:$C$28,"&gt;""")*100</f>
        <v>100</v>
      </c>
      <c r="R30" s="213">
        <f>R29/COUNTIF($C$7:$C$28,"&gt;""")*100</f>
        <v>0</v>
      </c>
      <c r="S30" s="214">
        <f>PesosInd!D21</f>
        <v>15</v>
      </c>
      <c r="T30" s="211">
        <f>T29/COUNTIF($C$7:$C$28,"&gt;""")*100</f>
        <v>100</v>
      </c>
      <c r="U30" s="212">
        <f>U29/COUNTIF($C$7:$C$28,"&gt;""")*100</f>
        <v>33.333333333333329</v>
      </c>
      <c r="V30" s="213">
        <f>V29/COUNTIF($C$7:$C$28,"&gt;""")*100</f>
        <v>0</v>
      </c>
      <c r="W30" s="215">
        <f>PesosInd!D26</f>
        <v>15</v>
      </c>
      <c r="X30" s="216">
        <f>X29/COUNTIF($C$7:$C$28,"&gt;""")*100</f>
        <v>100</v>
      </c>
      <c r="Y30" s="217">
        <f>Y29/COUNTIF($C$7:$C$28,"&gt;""")*100</f>
        <v>100</v>
      </c>
      <c r="Z30" s="213">
        <f>Z29/COUNTIF($C$7:$C$28,"&gt;""")*100</f>
        <v>100</v>
      </c>
      <c r="AA30" s="214">
        <f>PesosInd!D31</f>
        <v>15</v>
      </c>
      <c r="AB30" s="211">
        <f t="shared" ref="AB30:AK30" si="3">AB29/COUNTIF($C$7:$C$28,"&gt;""")*100</f>
        <v>33.333333333333329</v>
      </c>
      <c r="AC30" s="212">
        <f t="shared" si="3"/>
        <v>0</v>
      </c>
      <c r="AD30" s="212">
        <f t="shared" si="3"/>
        <v>100</v>
      </c>
      <c r="AE30" s="212">
        <f t="shared" si="3"/>
        <v>100</v>
      </c>
      <c r="AF30" s="212">
        <f t="shared" si="3"/>
        <v>0</v>
      </c>
      <c r="AG30" s="212">
        <f t="shared" si="3"/>
        <v>0</v>
      </c>
      <c r="AH30" s="212">
        <f t="shared" si="3"/>
        <v>0</v>
      </c>
      <c r="AI30" s="212">
        <f t="shared" si="3"/>
        <v>0</v>
      </c>
      <c r="AJ30" s="212">
        <f t="shared" si="3"/>
        <v>66.666666666666657</v>
      </c>
      <c r="AK30" s="217">
        <f t="shared" si="3"/>
        <v>33.333333333333329</v>
      </c>
      <c r="AL30" s="215">
        <f>PesosInd!D36</f>
        <v>25</v>
      </c>
      <c r="AM30" s="211">
        <f>AM29/COUNTIF($C$7:$C$28,"&gt;""")*100</f>
        <v>100</v>
      </c>
      <c r="AN30" s="216">
        <f>AN29/COUNTIF($C$7:$C$28,"&gt;""")*100</f>
        <v>100</v>
      </c>
      <c r="AO30" s="212">
        <f>AO29/COUNTIF($C$7:$C$28,"&gt;""")*100</f>
        <v>100</v>
      </c>
      <c r="AP30" s="217">
        <f>AP29/COUNTIF($C$7:$C$28,"&gt;""")*100</f>
        <v>100</v>
      </c>
      <c r="AQ30" s="213">
        <f>AQ29/COUNTIF($C$7:$C$28,"&gt;""")*100</f>
        <v>100</v>
      </c>
      <c r="AR30" s="215">
        <f>PesosInd!D48</f>
        <v>10</v>
      </c>
      <c r="AS30" s="210">
        <f>(AVERAGE(F30:N30)*O30+AVERAGE(P30:R30)*S30+AVERAGE(T30:V30)*W30+AVERAGE(X30:Z30)*AA30+AVERAGE(AB30:AF30)*AL30)/SUM(O30,S30,W30,AA30,AL30)</f>
        <v>62.345679012345684</v>
      </c>
    </row>
    <row r="31" spans="2:45" s="37" customFormat="1" ht="15" customHeight="1" thickBot="1" x14ac:dyDescent="0.3">
      <c r="F31" s="189">
        <v>1</v>
      </c>
      <c r="G31" s="189">
        <v>2</v>
      </c>
      <c r="H31" s="189">
        <v>3</v>
      </c>
      <c r="I31" s="189">
        <v>4</v>
      </c>
      <c r="J31" s="189">
        <v>5</v>
      </c>
      <c r="K31" s="189">
        <v>6</v>
      </c>
      <c r="L31" s="189">
        <v>7</v>
      </c>
      <c r="M31" s="189">
        <v>8</v>
      </c>
      <c r="N31" s="189">
        <v>9</v>
      </c>
      <c r="O31" s="188"/>
      <c r="P31" s="189">
        <v>10</v>
      </c>
      <c r="Q31" s="189">
        <v>11</v>
      </c>
      <c r="R31" s="189">
        <v>12</v>
      </c>
      <c r="S31" s="188"/>
      <c r="T31" s="189">
        <v>13</v>
      </c>
      <c r="U31" s="189">
        <v>14</v>
      </c>
      <c r="V31" s="189">
        <v>15</v>
      </c>
      <c r="W31" s="188"/>
      <c r="X31" s="189">
        <v>16</v>
      </c>
      <c r="Y31" s="189">
        <v>17</v>
      </c>
      <c r="Z31" s="189">
        <v>18</v>
      </c>
      <c r="AA31" s="188"/>
      <c r="AB31" s="189">
        <v>19</v>
      </c>
      <c r="AC31" s="189">
        <v>20</v>
      </c>
      <c r="AD31" s="189">
        <v>21</v>
      </c>
      <c r="AE31" s="189">
        <v>22</v>
      </c>
      <c r="AF31" s="189">
        <v>23</v>
      </c>
      <c r="AG31" s="189">
        <v>24</v>
      </c>
      <c r="AH31" s="189">
        <v>25</v>
      </c>
      <c r="AI31" s="189">
        <v>26</v>
      </c>
      <c r="AJ31" s="189">
        <v>27</v>
      </c>
      <c r="AK31" s="189">
        <v>28</v>
      </c>
      <c r="AL31" s="188"/>
      <c r="AM31" s="189">
        <v>29</v>
      </c>
      <c r="AN31" s="189">
        <v>30</v>
      </c>
      <c r="AO31" s="189">
        <v>31</v>
      </c>
      <c r="AP31" s="189">
        <v>32</v>
      </c>
      <c r="AQ31" s="189">
        <v>33</v>
      </c>
      <c r="AR31" s="208"/>
    </row>
    <row r="32" spans="2:45" ht="24.95" customHeight="1" x14ac:dyDescent="0.25">
      <c r="B32" s="49"/>
      <c r="C32" s="50"/>
      <c r="D32" s="50"/>
      <c r="E32" s="50"/>
      <c r="F32" s="50"/>
      <c r="G32" s="50"/>
      <c r="H32" s="50"/>
      <c r="I32" s="50"/>
      <c r="J32" s="50"/>
      <c r="K32" s="50"/>
      <c r="L32" s="50"/>
      <c r="M32" s="50"/>
      <c r="N32" s="50"/>
      <c r="O32" s="197"/>
      <c r="P32" s="50"/>
      <c r="Q32" s="50"/>
      <c r="R32" s="50"/>
      <c r="S32" s="197"/>
      <c r="T32" s="50"/>
      <c r="U32" s="50"/>
      <c r="V32" s="50"/>
      <c r="W32" s="197"/>
      <c r="X32" s="50"/>
      <c r="Y32" s="50"/>
      <c r="Z32" s="50"/>
      <c r="AA32" s="197"/>
      <c r="AB32" s="50"/>
      <c r="AC32" s="50"/>
      <c r="AD32" s="50"/>
      <c r="AE32" s="50"/>
      <c r="AF32" s="50"/>
      <c r="AG32" s="50"/>
      <c r="AH32" s="50"/>
      <c r="AI32" s="50"/>
      <c r="AJ32" s="50"/>
      <c r="AK32" s="50"/>
      <c r="AL32" s="197"/>
      <c r="AM32" s="50"/>
      <c r="AN32" s="50"/>
      <c r="AO32" s="50"/>
      <c r="AP32" s="50"/>
      <c r="AQ32" s="50"/>
      <c r="AR32" s="197"/>
      <c r="AS32" s="51"/>
    </row>
    <row r="33" spans="2:45" ht="24.95" customHeight="1" x14ac:dyDescent="0.25">
      <c r="B33" s="52"/>
      <c r="C33" s="6"/>
      <c r="D33" s="6"/>
      <c r="E33" s="6"/>
      <c r="F33" s="6"/>
      <c r="G33" s="6"/>
      <c r="H33" s="6"/>
      <c r="I33" s="6"/>
      <c r="J33" s="6"/>
      <c r="K33" s="6"/>
      <c r="L33" s="6"/>
      <c r="M33" s="6"/>
      <c r="N33" s="6"/>
      <c r="O33" s="198"/>
      <c r="P33" s="6"/>
      <c r="Q33" s="6"/>
      <c r="R33" s="6"/>
      <c r="S33" s="198"/>
      <c r="T33" s="6"/>
      <c r="U33" s="6"/>
      <c r="V33" s="6"/>
      <c r="W33" s="198"/>
      <c r="X33" s="6"/>
      <c r="Y33" s="6"/>
      <c r="Z33" s="6"/>
      <c r="AA33" s="198"/>
      <c r="AB33" s="6"/>
      <c r="AD33" s="6"/>
      <c r="AE33" s="6"/>
      <c r="AF33" s="6"/>
      <c r="AG33" s="6"/>
      <c r="AH33" s="6"/>
      <c r="AI33" s="6"/>
      <c r="AJ33" s="6"/>
      <c r="AK33" s="6"/>
      <c r="AL33" s="198"/>
      <c r="AM33" s="6"/>
      <c r="AN33" s="6"/>
      <c r="AQ33" s="6"/>
      <c r="AR33" s="209" t="s">
        <v>229</v>
      </c>
      <c r="AS33" s="53"/>
    </row>
    <row r="34" spans="2:45" ht="24.95" customHeight="1" x14ac:dyDescent="0.25">
      <c r="B34" s="52"/>
      <c r="C34" s="6"/>
      <c r="D34" s="6"/>
      <c r="E34" s="6"/>
      <c r="F34" s="6"/>
      <c r="G34" s="6"/>
      <c r="H34" s="6"/>
      <c r="I34" s="6"/>
      <c r="J34" s="6"/>
      <c r="K34" s="6"/>
      <c r="L34" s="6"/>
      <c r="M34" s="6"/>
      <c r="N34" s="6"/>
      <c r="O34" s="198"/>
      <c r="P34" s="6"/>
      <c r="Q34" s="6"/>
      <c r="R34" s="6"/>
      <c r="S34" s="198"/>
      <c r="T34" s="6"/>
      <c r="U34" s="6"/>
      <c r="V34" s="6"/>
      <c r="W34" s="198"/>
      <c r="X34" s="6"/>
      <c r="Y34" s="6"/>
      <c r="Z34" s="6"/>
      <c r="AA34" s="198"/>
      <c r="AB34" s="6"/>
      <c r="AC34" s="6"/>
      <c r="AD34" s="6"/>
      <c r="AE34" s="6"/>
      <c r="AF34" s="6"/>
      <c r="AG34" s="6"/>
      <c r="AH34" s="6"/>
      <c r="AI34" s="6"/>
      <c r="AJ34" s="6"/>
      <c r="AK34" s="6"/>
      <c r="AL34" s="198"/>
      <c r="AM34" s="6"/>
      <c r="AN34" s="6"/>
      <c r="AO34" s="6"/>
      <c r="AP34" s="6"/>
      <c r="AQ34" s="6"/>
      <c r="AR34" s="198"/>
      <c r="AS34" s="53"/>
    </row>
    <row r="35" spans="2:45" ht="24.95" customHeight="1" x14ac:dyDescent="0.25">
      <c r="B35" s="52"/>
      <c r="C35" s="6"/>
      <c r="D35" s="6"/>
      <c r="E35" s="6"/>
      <c r="F35" s="58"/>
      <c r="G35" s="58"/>
      <c r="H35" s="58"/>
      <c r="I35" s="58"/>
      <c r="J35" s="58"/>
      <c r="K35" s="58"/>
      <c r="L35" s="58"/>
      <c r="M35" s="58"/>
      <c r="N35" s="58"/>
      <c r="O35" s="199"/>
      <c r="P35" s="58"/>
      <c r="Q35" s="58"/>
      <c r="R35" s="58"/>
      <c r="S35" s="199"/>
      <c r="T35" s="58"/>
      <c r="U35" s="58"/>
      <c r="V35" s="58"/>
      <c r="W35" s="199"/>
      <c r="X35" s="58"/>
      <c r="Y35" s="6"/>
      <c r="Z35" s="6"/>
      <c r="AA35" s="198"/>
      <c r="AB35" s="6"/>
      <c r="AC35" s="58"/>
      <c r="AD35" s="58"/>
      <c r="AE35" s="58"/>
      <c r="AF35" s="58"/>
      <c r="AG35" s="58"/>
      <c r="AH35" s="58"/>
      <c r="AI35" s="58"/>
      <c r="AJ35" s="58"/>
      <c r="AK35" s="58"/>
      <c r="AL35" s="199"/>
      <c r="AM35" s="58"/>
      <c r="AN35" s="58"/>
      <c r="AO35" s="58"/>
      <c r="AP35" s="58"/>
      <c r="AQ35" s="58"/>
      <c r="AR35" s="199"/>
      <c r="AS35" s="53"/>
    </row>
    <row r="36" spans="2:45" ht="24.95" customHeight="1" x14ac:dyDescent="0.25">
      <c r="B36" s="52"/>
      <c r="C36" s="6"/>
      <c r="D36" s="6"/>
      <c r="E36" s="6"/>
      <c r="F36" s="699" t="s">
        <v>68</v>
      </c>
      <c r="G36" s="699"/>
      <c r="H36" s="699"/>
      <c r="I36" s="699"/>
      <c r="J36" s="699"/>
      <c r="K36" s="699"/>
      <c r="L36" s="699"/>
      <c r="M36" s="699"/>
      <c r="N36" s="699"/>
      <c r="O36" s="699"/>
      <c r="P36" s="699"/>
      <c r="Q36" s="699"/>
      <c r="R36" s="699"/>
      <c r="S36" s="699"/>
      <c r="T36" s="699"/>
      <c r="U36" s="699"/>
      <c r="V36" s="699"/>
      <c r="W36" s="699"/>
      <c r="X36" s="699"/>
      <c r="Y36" s="73"/>
      <c r="AE36" s="699" t="s">
        <v>129</v>
      </c>
      <c r="AF36" s="699"/>
      <c r="AG36" s="699"/>
      <c r="AH36" s="699"/>
      <c r="AI36" s="699"/>
      <c r="AJ36" s="699"/>
      <c r="AK36" s="699"/>
      <c r="AL36" s="699"/>
      <c r="AM36" s="699"/>
      <c r="AN36" s="699"/>
      <c r="AO36" s="699"/>
      <c r="AP36" s="699"/>
      <c r="AQ36" s="699"/>
      <c r="AR36" s="699"/>
      <c r="AS36" s="53"/>
    </row>
    <row r="37" spans="2:45" ht="24.95" customHeight="1" thickBot="1" x14ac:dyDescent="0.3">
      <c r="B37" s="54"/>
      <c r="C37" s="55"/>
      <c r="D37" s="55"/>
      <c r="E37" s="55"/>
      <c r="F37" s="55"/>
      <c r="G37" s="55"/>
      <c r="H37" s="55"/>
      <c r="I37" s="55"/>
      <c r="J37" s="55"/>
      <c r="K37" s="55"/>
      <c r="L37" s="55"/>
      <c r="M37" s="55"/>
      <c r="N37" s="55"/>
      <c r="O37" s="200"/>
      <c r="P37" s="55"/>
      <c r="Q37" s="55"/>
      <c r="R37" s="55"/>
      <c r="S37" s="200"/>
      <c r="T37" s="55"/>
      <c r="U37" s="55"/>
      <c r="V37" s="55"/>
      <c r="W37" s="200"/>
      <c r="X37" s="55"/>
      <c r="Y37" s="55"/>
      <c r="Z37" s="55"/>
      <c r="AA37" s="200"/>
      <c r="AB37" s="55"/>
      <c r="AC37" s="55"/>
      <c r="AD37" s="55"/>
      <c r="AE37" s="55"/>
      <c r="AF37" s="55"/>
      <c r="AG37" s="55"/>
      <c r="AH37" s="55"/>
      <c r="AI37" s="55"/>
      <c r="AJ37" s="55"/>
      <c r="AK37" s="55"/>
      <c r="AL37" s="200"/>
      <c r="AM37" s="55"/>
      <c r="AN37" s="55"/>
      <c r="AO37" s="55"/>
      <c r="AP37" s="55"/>
      <c r="AQ37" s="55"/>
      <c r="AR37" s="200"/>
      <c r="AS37" s="56"/>
    </row>
    <row r="38" spans="2:45" ht="20.100000000000001" customHeight="1" x14ac:dyDescent="0.25"/>
    <row r="39" spans="2:45" ht="20.100000000000001" customHeight="1" x14ac:dyDescent="0.25"/>
    <row r="40" spans="2:45" ht="20.100000000000001" customHeight="1" x14ac:dyDescent="0.25"/>
    <row r="41" spans="2:45" ht="20.100000000000001" customHeight="1" thickBot="1" x14ac:dyDescent="0.3"/>
    <row r="42" spans="2:45" s="37" customFormat="1" ht="20.100000000000001" customHeight="1" x14ac:dyDescent="0.25">
      <c r="B42" s="37">
        <f t="shared" ref="B42:C48" si="4">B7</f>
        <v>1</v>
      </c>
      <c r="C42" s="416" t="str">
        <f t="shared" si="4"/>
        <v>CBH dos Afluentes do Rio Paranaíba no DF</v>
      </c>
      <c r="F42" s="566"/>
      <c r="G42" s="567"/>
      <c r="H42" s="567">
        <f t="shared" ref="H42:N48" si="5">IF(OR(H7="S",H7=""),H65,"-")</f>
        <v>0.1</v>
      </c>
      <c r="I42" s="567">
        <f t="shared" si="5"/>
        <v>0.1</v>
      </c>
      <c r="J42" s="567">
        <f t="shared" si="5"/>
        <v>0.1</v>
      </c>
      <c r="K42" s="567">
        <f t="shared" si="5"/>
        <v>0.2</v>
      </c>
      <c r="L42" s="567">
        <f t="shared" si="5"/>
        <v>0.1</v>
      </c>
      <c r="M42" s="567" t="str">
        <f t="shared" si="5"/>
        <v>-</v>
      </c>
      <c r="N42" s="567">
        <f t="shared" si="5"/>
        <v>0.2</v>
      </c>
      <c r="O42" s="562">
        <f t="shared" ref="O42:O62" si="6">O7</f>
        <v>20</v>
      </c>
      <c r="P42" s="567" t="str">
        <f t="shared" ref="P42:R48" si="7">IF(OR(P7="S",P7=""),P65,"-")</f>
        <v>-</v>
      </c>
      <c r="Q42" s="567">
        <f t="shared" si="7"/>
        <v>0.33333333333333331</v>
      </c>
      <c r="R42" s="567" t="str">
        <f t="shared" si="7"/>
        <v>-</v>
      </c>
      <c r="S42" s="562">
        <f t="shared" ref="S42:S62" si="8">S7</f>
        <v>15</v>
      </c>
      <c r="T42" s="567">
        <f t="shared" ref="T42:V48" si="9">IF(OR(T7="S",T7=""),T65,"-")</f>
        <v>0.33333333333333331</v>
      </c>
      <c r="U42" s="567">
        <f t="shared" si="9"/>
        <v>0.33333333333333331</v>
      </c>
      <c r="V42" s="567" t="str">
        <f t="shared" si="9"/>
        <v>-</v>
      </c>
      <c r="W42" s="562">
        <f t="shared" ref="W42:W62" si="10">W7</f>
        <v>15</v>
      </c>
      <c r="X42" s="567">
        <f t="shared" ref="X42:Z48" si="11">IF(OR(X7="S",X7=""),X65,"-")</f>
        <v>0.33333333333333331</v>
      </c>
      <c r="Y42" s="567">
        <f t="shared" si="11"/>
        <v>0.33333333333333331</v>
      </c>
      <c r="Z42" s="567">
        <f t="shared" si="11"/>
        <v>0.33333333333333331</v>
      </c>
      <c r="AA42" s="562">
        <f t="shared" ref="AA42:AA62" si="12">AA7</f>
        <v>15</v>
      </c>
      <c r="AB42" s="567">
        <f t="shared" ref="AB42:AK42" si="13">IF(AB7="S",AB65,"-")</f>
        <v>0.05</v>
      </c>
      <c r="AC42" s="567" t="str">
        <f t="shared" si="13"/>
        <v>-</v>
      </c>
      <c r="AD42" s="567">
        <f t="shared" si="13"/>
        <v>0.35</v>
      </c>
      <c r="AE42" s="567">
        <f t="shared" si="13"/>
        <v>0.05</v>
      </c>
      <c r="AF42" s="567" t="str">
        <f t="shared" si="13"/>
        <v>-</v>
      </c>
      <c r="AG42" s="567" t="str">
        <f t="shared" si="13"/>
        <v>-</v>
      </c>
      <c r="AH42" s="567" t="str">
        <f t="shared" si="13"/>
        <v>-</v>
      </c>
      <c r="AI42" s="567" t="str">
        <f t="shared" si="13"/>
        <v>-</v>
      </c>
      <c r="AJ42" s="567" t="str">
        <f t="shared" si="13"/>
        <v>-</v>
      </c>
      <c r="AK42" s="567" t="str">
        <f t="shared" si="13"/>
        <v>-</v>
      </c>
      <c r="AL42" s="562">
        <f t="shared" ref="AL42:AL62" si="14">AL7</f>
        <v>25</v>
      </c>
      <c r="AM42" s="567">
        <f t="shared" ref="AM42:AQ48" si="15">IF(OR(AM7="S",AM7=""),AM65,"-")</f>
        <v>0.2</v>
      </c>
      <c r="AN42" s="567">
        <f t="shared" si="15"/>
        <v>0.15</v>
      </c>
      <c r="AO42" s="567">
        <f t="shared" si="15"/>
        <v>0.15</v>
      </c>
      <c r="AP42" s="567">
        <f t="shared" si="15"/>
        <v>0.25</v>
      </c>
      <c r="AQ42" s="567">
        <f t="shared" si="15"/>
        <v>0.25</v>
      </c>
      <c r="AR42" s="562">
        <f t="shared" ref="AR42:AR62" si="16">AR7</f>
        <v>10</v>
      </c>
      <c r="AS42" s="588">
        <f>(SUM(H42:N42)/SUM(H65:N65)*O42+SUM(P42:R42)/SUM(P65:R65)*S42+SUM(T42:V42)/SUM(T65:V65)*W42+SUM(X42:Z42)/SUM(X65:Z65)*AA42+SUM(AB42:AK42)/SUM(AB65:AK65)*AL42)</f>
        <v>57.25</v>
      </c>
    </row>
    <row r="43" spans="2:45" s="37" customFormat="1" ht="20.100000000000001" customHeight="1" x14ac:dyDescent="0.25">
      <c r="B43" s="37">
        <f t="shared" si="4"/>
        <v>2</v>
      </c>
      <c r="C43" s="416" t="str">
        <f t="shared" si="4"/>
        <v>CBH dos Afluentes do Rio Preto</v>
      </c>
      <c r="F43" s="568"/>
      <c r="G43" s="565"/>
      <c r="H43" s="565">
        <f t="shared" si="5"/>
        <v>0.1</v>
      </c>
      <c r="I43" s="565">
        <f t="shared" si="5"/>
        <v>0.1</v>
      </c>
      <c r="J43" s="565">
        <f t="shared" si="5"/>
        <v>0.1</v>
      </c>
      <c r="K43" s="565">
        <f t="shared" si="5"/>
        <v>0.2</v>
      </c>
      <c r="L43" s="565">
        <f t="shared" si="5"/>
        <v>0.1</v>
      </c>
      <c r="M43" s="565" t="str">
        <f t="shared" si="5"/>
        <v>-</v>
      </c>
      <c r="N43" s="565">
        <f t="shared" si="5"/>
        <v>0.2</v>
      </c>
      <c r="O43" s="561">
        <f t="shared" si="6"/>
        <v>20</v>
      </c>
      <c r="P43" s="565" t="str">
        <f t="shared" si="7"/>
        <v>-</v>
      </c>
      <c r="Q43" s="565">
        <f t="shared" si="7"/>
        <v>0.33333333333333331</v>
      </c>
      <c r="R43" s="565" t="str">
        <f t="shared" si="7"/>
        <v>-</v>
      </c>
      <c r="S43" s="561">
        <f t="shared" si="8"/>
        <v>15</v>
      </c>
      <c r="T43" s="565">
        <f t="shared" si="9"/>
        <v>0.33333333333333331</v>
      </c>
      <c r="U43" s="565" t="str">
        <f t="shared" si="9"/>
        <v>-</v>
      </c>
      <c r="V43" s="565" t="str">
        <f t="shared" si="9"/>
        <v>-</v>
      </c>
      <c r="W43" s="561">
        <f t="shared" si="10"/>
        <v>15</v>
      </c>
      <c r="X43" s="565">
        <f t="shared" si="11"/>
        <v>0.33333333333333331</v>
      </c>
      <c r="Y43" s="565">
        <f t="shared" si="11"/>
        <v>0.33333333333333331</v>
      </c>
      <c r="Z43" s="565">
        <f t="shared" si="11"/>
        <v>0.33333333333333331</v>
      </c>
      <c r="AA43" s="561">
        <f t="shared" si="12"/>
        <v>15</v>
      </c>
      <c r="AB43" s="565" t="str">
        <f t="shared" ref="AB43:AK43" si="17">IF(AB8="S",AB66,"-")</f>
        <v>-</v>
      </c>
      <c r="AC43" s="565" t="str">
        <f t="shared" si="17"/>
        <v>-</v>
      </c>
      <c r="AD43" s="565">
        <f t="shared" si="17"/>
        <v>0.315</v>
      </c>
      <c r="AE43" s="565">
        <f t="shared" si="17"/>
        <v>4.4999999999999998E-2</v>
      </c>
      <c r="AF43" s="565" t="str">
        <f t="shared" si="17"/>
        <v>-</v>
      </c>
      <c r="AG43" s="565" t="str">
        <f t="shared" si="17"/>
        <v>-</v>
      </c>
      <c r="AH43" s="565" t="str">
        <f t="shared" si="17"/>
        <v>-</v>
      </c>
      <c r="AI43" s="565" t="str">
        <f t="shared" si="17"/>
        <v>-</v>
      </c>
      <c r="AJ43" s="565">
        <f t="shared" si="17"/>
        <v>0.1</v>
      </c>
      <c r="AK43" s="565" t="str">
        <f t="shared" si="17"/>
        <v>-</v>
      </c>
      <c r="AL43" s="561">
        <f t="shared" si="14"/>
        <v>25</v>
      </c>
      <c r="AM43" s="565">
        <f t="shared" si="15"/>
        <v>0.2</v>
      </c>
      <c r="AN43" s="565">
        <f t="shared" si="15"/>
        <v>0.15</v>
      </c>
      <c r="AO43" s="565">
        <f t="shared" si="15"/>
        <v>0.15</v>
      </c>
      <c r="AP43" s="565">
        <f t="shared" si="15"/>
        <v>0.25</v>
      </c>
      <c r="AQ43" s="565">
        <f t="shared" si="15"/>
        <v>0.25</v>
      </c>
      <c r="AR43" s="561">
        <f t="shared" si="16"/>
        <v>10</v>
      </c>
      <c r="AS43" s="589">
        <f t="shared" ref="AS43:AS48" si="18">(SUM(H43:N43)/SUM(H66:N66)*O43+SUM(P43:R43)/SUM(P66:R66)*S43+SUM(T43:V43)/SUM(T66:V66)*W43+SUM(X43:Z43)/SUM(X66:Z66)*AA43+SUM(AB43:AK43)/SUM(AB66:AK66)*AL43)</f>
        <v>52.5</v>
      </c>
    </row>
    <row r="44" spans="2:45" s="37" customFormat="1" ht="20.100000000000001" customHeight="1" x14ac:dyDescent="0.25">
      <c r="B44" s="37">
        <f t="shared" si="4"/>
        <v>3</v>
      </c>
      <c r="C44" s="416" t="str">
        <f t="shared" si="4"/>
        <v>CBH dos Afluentes do Rio Maranhão</v>
      </c>
      <c r="F44" s="568"/>
      <c r="G44" s="565"/>
      <c r="H44" s="565">
        <f t="shared" si="5"/>
        <v>0.1</v>
      </c>
      <c r="I44" s="565">
        <f t="shared" si="5"/>
        <v>0.1</v>
      </c>
      <c r="J44" s="565">
        <f t="shared" si="5"/>
        <v>0.1</v>
      </c>
      <c r="K44" s="565">
        <f t="shared" si="5"/>
        <v>0.2</v>
      </c>
      <c r="L44" s="565">
        <f t="shared" si="5"/>
        <v>0.1</v>
      </c>
      <c r="M44" s="565" t="str">
        <f t="shared" si="5"/>
        <v>-</v>
      </c>
      <c r="N44" s="565">
        <f t="shared" si="5"/>
        <v>0.2</v>
      </c>
      <c r="O44" s="561">
        <f t="shared" si="6"/>
        <v>20</v>
      </c>
      <c r="P44" s="565" t="str">
        <f t="shared" si="7"/>
        <v>-</v>
      </c>
      <c r="Q44" s="565">
        <f t="shared" si="7"/>
        <v>0.33333333333333331</v>
      </c>
      <c r="R44" s="565" t="str">
        <f t="shared" si="7"/>
        <v>-</v>
      </c>
      <c r="S44" s="561">
        <f t="shared" si="8"/>
        <v>15</v>
      </c>
      <c r="T44" s="565">
        <f t="shared" si="9"/>
        <v>0.33333333333333331</v>
      </c>
      <c r="U44" s="565" t="str">
        <f t="shared" si="9"/>
        <v>-</v>
      </c>
      <c r="V44" s="565" t="str">
        <f t="shared" si="9"/>
        <v>-</v>
      </c>
      <c r="W44" s="561">
        <f t="shared" si="10"/>
        <v>15</v>
      </c>
      <c r="X44" s="565">
        <f t="shared" si="11"/>
        <v>0.33333333333333331</v>
      </c>
      <c r="Y44" s="565">
        <f t="shared" si="11"/>
        <v>0.33333333333333331</v>
      </c>
      <c r="Z44" s="565">
        <f t="shared" si="11"/>
        <v>0.33333333333333331</v>
      </c>
      <c r="AA44" s="561">
        <f t="shared" si="12"/>
        <v>15</v>
      </c>
      <c r="AB44" s="565" t="str">
        <f t="shared" ref="AB44:AK44" si="19">IF(AB9="S",AB67,"-")</f>
        <v>-</v>
      </c>
      <c r="AC44" s="565" t="str">
        <f t="shared" si="19"/>
        <v>-</v>
      </c>
      <c r="AD44" s="565">
        <f t="shared" si="19"/>
        <v>0.27999999999999997</v>
      </c>
      <c r="AE44" s="565">
        <f t="shared" si="19"/>
        <v>0.04</v>
      </c>
      <c r="AF44" s="565" t="str">
        <f t="shared" si="19"/>
        <v>-</v>
      </c>
      <c r="AG44" s="565" t="str">
        <f t="shared" si="19"/>
        <v>-</v>
      </c>
      <c r="AH44" s="565" t="str">
        <f t="shared" si="19"/>
        <v>-</v>
      </c>
      <c r="AI44" s="565" t="str">
        <f t="shared" si="19"/>
        <v>-</v>
      </c>
      <c r="AJ44" s="565">
        <f t="shared" si="19"/>
        <v>0.1</v>
      </c>
      <c r="AK44" s="565">
        <f t="shared" si="19"/>
        <v>0.1</v>
      </c>
      <c r="AL44" s="561">
        <f t="shared" si="14"/>
        <v>25</v>
      </c>
      <c r="AM44" s="565">
        <f t="shared" si="15"/>
        <v>0.2</v>
      </c>
      <c r="AN44" s="565">
        <f t="shared" si="15"/>
        <v>0.15</v>
      </c>
      <c r="AO44" s="565">
        <f t="shared" si="15"/>
        <v>0.15</v>
      </c>
      <c r="AP44" s="565">
        <f t="shared" si="15"/>
        <v>0.25</v>
      </c>
      <c r="AQ44" s="565">
        <f t="shared" si="15"/>
        <v>0.25</v>
      </c>
      <c r="AR44" s="561">
        <f t="shared" si="16"/>
        <v>10</v>
      </c>
      <c r="AS44" s="589">
        <f t="shared" si="18"/>
        <v>54</v>
      </c>
    </row>
    <row r="45" spans="2:45" s="37" customFormat="1" ht="20.100000000000001" customHeight="1" x14ac:dyDescent="0.25">
      <c r="B45" s="37">
        <f t="shared" si="4"/>
        <v>0</v>
      </c>
      <c r="C45" s="416">
        <f t="shared" si="4"/>
        <v>0</v>
      </c>
      <c r="F45" s="568"/>
      <c r="G45" s="565"/>
      <c r="H45" s="565">
        <f t="shared" si="5"/>
        <v>0.1</v>
      </c>
      <c r="I45" s="565">
        <f t="shared" si="5"/>
        <v>0.1</v>
      </c>
      <c r="J45" s="565">
        <f t="shared" si="5"/>
        <v>0.1</v>
      </c>
      <c r="K45" s="565">
        <f t="shared" si="5"/>
        <v>0.2</v>
      </c>
      <c r="L45" s="565">
        <f t="shared" si="5"/>
        <v>0.1</v>
      </c>
      <c r="M45" s="565">
        <f t="shared" si="5"/>
        <v>0.2</v>
      </c>
      <c r="N45" s="565">
        <f t="shared" si="5"/>
        <v>0.2</v>
      </c>
      <c r="O45" s="561">
        <f t="shared" si="6"/>
        <v>0</v>
      </c>
      <c r="P45" s="565">
        <f t="shared" si="7"/>
        <v>0.33333333333333331</v>
      </c>
      <c r="Q45" s="565">
        <f t="shared" si="7"/>
        <v>0.33333333333333331</v>
      </c>
      <c r="R45" s="565">
        <f t="shared" si="7"/>
        <v>0.33333333333333331</v>
      </c>
      <c r="S45" s="561">
        <f t="shared" si="8"/>
        <v>0</v>
      </c>
      <c r="T45" s="565">
        <f t="shared" si="9"/>
        <v>0.33333333333333331</v>
      </c>
      <c r="U45" s="565">
        <f t="shared" si="9"/>
        <v>0.33333333333333331</v>
      </c>
      <c r="V45" s="565">
        <f t="shared" si="9"/>
        <v>0.33333333333333331</v>
      </c>
      <c r="W45" s="561">
        <f t="shared" si="10"/>
        <v>0</v>
      </c>
      <c r="X45" s="565">
        <f t="shared" si="11"/>
        <v>0.33333333333333331</v>
      </c>
      <c r="Y45" s="565">
        <f t="shared" si="11"/>
        <v>0.33333333333333331</v>
      </c>
      <c r="Z45" s="565">
        <f t="shared" si="11"/>
        <v>0.33333333333333331</v>
      </c>
      <c r="AA45" s="561">
        <f t="shared" si="12"/>
        <v>0</v>
      </c>
      <c r="AB45" s="565" t="str">
        <f t="shared" ref="AB45:AK45" si="20">IF(AB10="S",AB68,"-")</f>
        <v>-</v>
      </c>
      <c r="AC45" s="565" t="str">
        <f t="shared" si="20"/>
        <v>-</v>
      </c>
      <c r="AD45" s="565" t="str">
        <f t="shared" si="20"/>
        <v>-</v>
      </c>
      <c r="AE45" s="565" t="str">
        <f t="shared" si="20"/>
        <v>-</v>
      </c>
      <c r="AF45" s="565" t="str">
        <f t="shared" si="20"/>
        <v>-</v>
      </c>
      <c r="AG45" s="565" t="str">
        <f t="shared" si="20"/>
        <v>-</v>
      </c>
      <c r="AH45" s="565" t="str">
        <f t="shared" si="20"/>
        <v>-</v>
      </c>
      <c r="AI45" s="565" t="str">
        <f t="shared" si="20"/>
        <v>-</v>
      </c>
      <c r="AJ45" s="565" t="str">
        <f t="shared" si="20"/>
        <v>-</v>
      </c>
      <c r="AK45" s="565" t="str">
        <f t="shared" si="20"/>
        <v>-</v>
      </c>
      <c r="AL45" s="561">
        <f t="shared" si="14"/>
        <v>0</v>
      </c>
      <c r="AM45" s="565">
        <f t="shared" si="15"/>
        <v>0.2</v>
      </c>
      <c r="AN45" s="565">
        <f t="shared" si="15"/>
        <v>0.15</v>
      </c>
      <c r="AO45" s="565">
        <f t="shared" si="15"/>
        <v>0.15</v>
      </c>
      <c r="AP45" s="565">
        <f t="shared" si="15"/>
        <v>0.25</v>
      </c>
      <c r="AQ45" s="565">
        <f t="shared" si="15"/>
        <v>0.25</v>
      </c>
      <c r="AR45" s="561">
        <f t="shared" si="16"/>
        <v>0</v>
      </c>
      <c r="AS45" s="589">
        <f t="shared" si="18"/>
        <v>0</v>
      </c>
    </row>
    <row r="46" spans="2:45" s="37" customFormat="1" ht="20.100000000000001" customHeight="1" x14ac:dyDescent="0.25">
      <c r="B46" s="37">
        <f t="shared" si="4"/>
        <v>0</v>
      </c>
      <c r="C46" s="416">
        <f t="shared" si="4"/>
        <v>0</v>
      </c>
      <c r="F46" s="568"/>
      <c r="G46" s="565"/>
      <c r="H46" s="565">
        <f t="shared" si="5"/>
        <v>0.1</v>
      </c>
      <c r="I46" s="565">
        <f t="shared" si="5"/>
        <v>0.1</v>
      </c>
      <c r="J46" s="565">
        <f t="shared" si="5"/>
        <v>0.1</v>
      </c>
      <c r="K46" s="565">
        <f t="shared" si="5"/>
        <v>0.2</v>
      </c>
      <c r="L46" s="565">
        <f t="shared" si="5"/>
        <v>0.1</v>
      </c>
      <c r="M46" s="565">
        <f t="shared" si="5"/>
        <v>0.2</v>
      </c>
      <c r="N46" s="565">
        <f t="shared" si="5"/>
        <v>0.2</v>
      </c>
      <c r="O46" s="561">
        <f t="shared" si="6"/>
        <v>0</v>
      </c>
      <c r="P46" s="565">
        <f t="shared" si="7"/>
        <v>0.33333333333333331</v>
      </c>
      <c r="Q46" s="565">
        <f t="shared" si="7"/>
        <v>0.33333333333333331</v>
      </c>
      <c r="R46" s="565">
        <f t="shared" si="7"/>
        <v>0.33333333333333331</v>
      </c>
      <c r="S46" s="561">
        <f t="shared" si="8"/>
        <v>0</v>
      </c>
      <c r="T46" s="565">
        <f t="shared" si="9"/>
        <v>0.33333333333333331</v>
      </c>
      <c r="U46" s="565">
        <f t="shared" si="9"/>
        <v>0.33333333333333331</v>
      </c>
      <c r="V46" s="565">
        <f t="shared" si="9"/>
        <v>0.33333333333333331</v>
      </c>
      <c r="W46" s="561">
        <f t="shared" si="10"/>
        <v>0</v>
      </c>
      <c r="X46" s="565">
        <f t="shared" si="11"/>
        <v>0.33333333333333331</v>
      </c>
      <c r="Y46" s="565">
        <f t="shared" si="11"/>
        <v>0.33333333333333331</v>
      </c>
      <c r="Z46" s="565">
        <f t="shared" si="11"/>
        <v>0.33333333333333331</v>
      </c>
      <c r="AA46" s="561">
        <f t="shared" si="12"/>
        <v>0</v>
      </c>
      <c r="AB46" s="565" t="str">
        <f t="shared" ref="AB46:AK46" si="21">IF(AB11="S",AB69,"-")</f>
        <v>-</v>
      </c>
      <c r="AC46" s="565" t="str">
        <f t="shared" si="21"/>
        <v>-</v>
      </c>
      <c r="AD46" s="565" t="str">
        <f t="shared" si="21"/>
        <v>-</v>
      </c>
      <c r="AE46" s="565" t="str">
        <f t="shared" si="21"/>
        <v>-</v>
      </c>
      <c r="AF46" s="565" t="str">
        <f t="shared" si="21"/>
        <v>-</v>
      </c>
      <c r="AG46" s="565" t="str">
        <f t="shared" si="21"/>
        <v>-</v>
      </c>
      <c r="AH46" s="565" t="str">
        <f t="shared" si="21"/>
        <v>-</v>
      </c>
      <c r="AI46" s="565" t="str">
        <f t="shared" si="21"/>
        <v>-</v>
      </c>
      <c r="AJ46" s="565" t="str">
        <f t="shared" si="21"/>
        <v>-</v>
      </c>
      <c r="AK46" s="565" t="str">
        <f t="shared" si="21"/>
        <v>-</v>
      </c>
      <c r="AL46" s="561">
        <f t="shared" si="14"/>
        <v>0</v>
      </c>
      <c r="AM46" s="565">
        <f t="shared" si="15"/>
        <v>0.2</v>
      </c>
      <c r="AN46" s="565">
        <f t="shared" si="15"/>
        <v>0.15</v>
      </c>
      <c r="AO46" s="565">
        <f t="shared" si="15"/>
        <v>0.15</v>
      </c>
      <c r="AP46" s="565">
        <f t="shared" si="15"/>
        <v>0.25</v>
      </c>
      <c r="AQ46" s="565">
        <f t="shared" si="15"/>
        <v>0.25</v>
      </c>
      <c r="AR46" s="561">
        <f t="shared" si="16"/>
        <v>0</v>
      </c>
      <c r="AS46" s="589">
        <f t="shared" si="18"/>
        <v>0</v>
      </c>
    </row>
    <row r="47" spans="2:45" s="37" customFormat="1" ht="20.100000000000001" customHeight="1" x14ac:dyDescent="0.25">
      <c r="B47" s="37">
        <f t="shared" si="4"/>
        <v>0</v>
      </c>
      <c r="C47" s="416">
        <f t="shared" si="4"/>
        <v>0</v>
      </c>
      <c r="F47" s="568"/>
      <c r="G47" s="565"/>
      <c r="H47" s="565">
        <f t="shared" si="5"/>
        <v>0.1</v>
      </c>
      <c r="I47" s="565">
        <f t="shared" si="5"/>
        <v>0.1</v>
      </c>
      <c r="J47" s="565">
        <f t="shared" si="5"/>
        <v>0.1</v>
      </c>
      <c r="K47" s="565">
        <f t="shared" si="5"/>
        <v>0.2</v>
      </c>
      <c r="L47" s="565">
        <f t="shared" si="5"/>
        <v>0.1</v>
      </c>
      <c r="M47" s="565">
        <f t="shared" si="5"/>
        <v>0.2</v>
      </c>
      <c r="N47" s="565">
        <f t="shared" si="5"/>
        <v>0.2</v>
      </c>
      <c r="O47" s="561">
        <f t="shared" si="6"/>
        <v>0</v>
      </c>
      <c r="P47" s="565">
        <f t="shared" si="7"/>
        <v>0.33333333333333331</v>
      </c>
      <c r="Q47" s="565">
        <f t="shared" si="7"/>
        <v>0.33333333333333331</v>
      </c>
      <c r="R47" s="565">
        <f t="shared" si="7"/>
        <v>0.33333333333333331</v>
      </c>
      <c r="S47" s="561">
        <f t="shared" si="8"/>
        <v>0</v>
      </c>
      <c r="T47" s="565">
        <f t="shared" si="9"/>
        <v>0.33333333333333331</v>
      </c>
      <c r="U47" s="565">
        <f t="shared" si="9"/>
        <v>0.33333333333333331</v>
      </c>
      <c r="V47" s="565">
        <f t="shared" si="9"/>
        <v>0.33333333333333331</v>
      </c>
      <c r="W47" s="561">
        <f t="shared" si="10"/>
        <v>0</v>
      </c>
      <c r="X47" s="565">
        <f t="shared" si="11"/>
        <v>0.33333333333333331</v>
      </c>
      <c r="Y47" s="565">
        <f t="shared" si="11"/>
        <v>0.33333333333333331</v>
      </c>
      <c r="Z47" s="565">
        <f t="shared" si="11"/>
        <v>0.33333333333333331</v>
      </c>
      <c r="AA47" s="561">
        <f t="shared" si="12"/>
        <v>0</v>
      </c>
      <c r="AB47" s="565" t="str">
        <f t="shared" ref="AB47:AK47" si="22">IF(AB12="S",AB70,"-")</f>
        <v>-</v>
      </c>
      <c r="AC47" s="565" t="str">
        <f t="shared" si="22"/>
        <v>-</v>
      </c>
      <c r="AD47" s="565" t="str">
        <f t="shared" si="22"/>
        <v>-</v>
      </c>
      <c r="AE47" s="565" t="str">
        <f t="shared" si="22"/>
        <v>-</v>
      </c>
      <c r="AF47" s="565" t="str">
        <f t="shared" si="22"/>
        <v>-</v>
      </c>
      <c r="AG47" s="565" t="str">
        <f t="shared" si="22"/>
        <v>-</v>
      </c>
      <c r="AH47" s="565" t="str">
        <f t="shared" si="22"/>
        <v>-</v>
      </c>
      <c r="AI47" s="565" t="str">
        <f t="shared" si="22"/>
        <v>-</v>
      </c>
      <c r="AJ47" s="565" t="str">
        <f t="shared" si="22"/>
        <v>-</v>
      </c>
      <c r="AK47" s="565" t="str">
        <f t="shared" si="22"/>
        <v>-</v>
      </c>
      <c r="AL47" s="561">
        <f t="shared" si="14"/>
        <v>0</v>
      </c>
      <c r="AM47" s="565">
        <f t="shared" si="15"/>
        <v>0.2</v>
      </c>
      <c r="AN47" s="565">
        <f t="shared" si="15"/>
        <v>0.15</v>
      </c>
      <c r="AO47" s="565">
        <f t="shared" si="15"/>
        <v>0.15</v>
      </c>
      <c r="AP47" s="565">
        <f t="shared" si="15"/>
        <v>0.25</v>
      </c>
      <c r="AQ47" s="565">
        <f t="shared" si="15"/>
        <v>0.25</v>
      </c>
      <c r="AR47" s="561">
        <f t="shared" si="16"/>
        <v>0</v>
      </c>
      <c r="AS47" s="589">
        <f t="shared" si="18"/>
        <v>0</v>
      </c>
    </row>
    <row r="48" spans="2:45" s="37" customFormat="1" ht="20.100000000000001" customHeight="1" x14ac:dyDescent="0.25">
      <c r="B48" s="37">
        <f t="shared" si="4"/>
        <v>0</v>
      </c>
      <c r="C48" s="416">
        <f t="shared" si="4"/>
        <v>0</v>
      </c>
      <c r="F48" s="568"/>
      <c r="G48" s="565"/>
      <c r="H48" s="565">
        <f t="shared" si="5"/>
        <v>0.1</v>
      </c>
      <c r="I48" s="565">
        <f t="shared" si="5"/>
        <v>0.1</v>
      </c>
      <c r="J48" s="565">
        <f t="shared" si="5"/>
        <v>0.1</v>
      </c>
      <c r="K48" s="565">
        <f t="shared" si="5"/>
        <v>0.2</v>
      </c>
      <c r="L48" s="565">
        <f t="shared" si="5"/>
        <v>0.1</v>
      </c>
      <c r="M48" s="565">
        <f t="shared" si="5"/>
        <v>0.2</v>
      </c>
      <c r="N48" s="565">
        <f t="shared" si="5"/>
        <v>0.2</v>
      </c>
      <c r="O48" s="561">
        <f t="shared" si="6"/>
        <v>0</v>
      </c>
      <c r="P48" s="565">
        <f t="shared" si="7"/>
        <v>0.33333333333333331</v>
      </c>
      <c r="Q48" s="565">
        <f t="shared" si="7"/>
        <v>0.33333333333333331</v>
      </c>
      <c r="R48" s="565">
        <f t="shared" si="7"/>
        <v>0.33333333333333331</v>
      </c>
      <c r="S48" s="561">
        <f t="shared" si="8"/>
        <v>0</v>
      </c>
      <c r="T48" s="565">
        <f t="shared" si="9"/>
        <v>0.33333333333333331</v>
      </c>
      <c r="U48" s="565">
        <f t="shared" si="9"/>
        <v>0.33333333333333331</v>
      </c>
      <c r="V48" s="565">
        <f t="shared" si="9"/>
        <v>0.33333333333333331</v>
      </c>
      <c r="W48" s="561">
        <f t="shared" si="10"/>
        <v>0</v>
      </c>
      <c r="X48" s="565">
        <f t="shared" si="11"/>
        <v>0.33333333333333331</v>
      </c>
      <c r="Y48" s="565">
        <f t="shared" si="11"/>
        <v>0.33333333333333331</v>
      </c>
      <c r="Z48" s="565">
        <f t="shared" si="11"/>
        <v>0.33333333333333331</v>
      </c>
      <c r="AA48" s="561">
        <f t="shared" si="12"/>
        <v>0</v>
      </c>
      <c r="AB48" s="565" t="str">
        <f t="shared" ref="AB48:AK48" si="23">IF(AB13="S",AB71,"-")</f>
        <v>-</v>
      </c>
      <c r="AC48" s="565" t="str">
        <f t="shared" si="23"/>
        <v>-</v>
      </c>
      <c r="AD48" s="565" t="str">
        <f t="shared" si="23"/>
        <v>-</v>
      </c>
      <c r="AE48" s="565" t="str">
        <f t="shared" si="23"/>
        <v>-</v>
      </c>
      <c r="AF48" s="565" t="str">
        <f t="shared" si="23"/>
        <v>-</v>
      </c>
      <c r="AG48" s="565" t="str">
        <f t="shared" si="23"/>
        <v>-</v>
      </c>
      <c r="AH48" s="565" t="str">
        <f t="shared" si="23"/>
        <v>-</v>
      </c>
      <c r="AI48" s="565" t="str">
        <f t="shared" si="23"/>
        <v>-</v>
      </c>
      <c r="AJ48" s="565" t="str">
        <f t="shared" si="23"/>
        <v>-</v>
      </c>
      <c r="AK48" s="565" t="str">
        <f t="shared" si="23"/>
        <v>-</v>
      </c>
      <c r="AL48" s="561">
        <f t="shared" si="14"/>
        <v>0</v>
      </c>
      <c r="AM48" s="565">
        <f t="shared" si="15"/>
        <v>0.2</v>
      </c>
      <c r="AN48" s="565">
        <f t="shared" si="15"/>
        <v>0.15</v>
      </c>
      <c r="AO48" s="565">
        <f t="shared" si="15"/>
        <v>0.15</v>
      </c>
      <c r="AP48" s="565">
        <f t="shared" si="15"/>
        <v>0.25</v>
      </c>
      <c r="AQ48" s="565">
        <f t="shared" si="15"/>
        <v>0.25</v>
      </c>
      <c r="AR48" s="561">
        <f t="shared" si="16"/>
        <v>0</v>
      </c>
      <c r="AS48" s="589">
        <f t="shared" si="18"/>
        <v>0</v>
      </c>
    </row>
    <row r="49" spans="2:45" s="37" customFormat="1" ht="20.100000000000001" customHeight="1" x14ac:dyDescent="0.25">
      <c r="B49" s="558">
        <f t="shared" ref="B49:C49" si="24">B14</f>
        <v>0</v>
      </c>
      <c r="C49" s="592">
        <f t="shared" si="24"/>
        <v>0</v>
      </c>
      <c r="D49" s="558"/>
      <c r="E49" s="558"/>
      <c r="F49" s="568"/>
      <c r="G49" s="565"/>
      <c r="H49" s="565">
        <f t="shared" ref="H49:N49" si="25">IF(OR(H14="S",H14=""),H72,"-")</f>
        <v>0.1</v>
      </c>
      <c r="I49" s="565">
        <f t="shared" si="25"/>
        <v>0.1</v>
      </c>
      <c r="J49" s="565">
        <f t="shared" si="25"/>
        <v>0.1</v>
      </c>
      <c r="K49" s="565">
        <f t="shared" si="25"/>
        <v>0.2</v>
      </c>
      <c r="L49" s="565">
        <f t="shared" si="25"/>
        <v>0.1</v>
      </c>
      <c r="M49" s="565">
        <f t="shared" si="25"/>
        <v>0.2</v>
      </c>
      <c r="N49" s="565">
        <f t="shared" si="25"/>
        <v>0.2</v>
      </c>
      <c r="O49" s="561">
        <f t="shared" si="6"/>
        <v>0</v>
      </c>
      <c r="P49" s="565">
        <f t="shared" ref="P49:R49" si="26">IF(OR(P14="S",P14=""),P72,"-")</f>
        <v>0.33333333333333331</v>
      </c>
      <c r="Q49" s="565">
        <f t="shared" si="26"/>
        <v>0.33333333333333331</v>
      </c>
      <c r="R49" s="565">
        <f t="shared" si="26"/>
        <v>0.33333333333333331</v>
      </c>
      <c r="S49" s="561">
        <f t="shared" si="8"/>
        <v>0</v>
      </c>
      <c r="T49" s="565">
        <f t="shared" ref="T49:V49" si="27">IF(OR(T14="S",T14=""),T72,"-")</f>
        <v>0.33333333333333331</v>
      </c>
      <c r="U49" s="565">
        <f t="shared" si="27"/>
        <v>0.33333333333333331</v>
      </c>
      <c r="V49" s="565">
        <f t="shared" si="27"/>
        <v>0.33333333333333331</v>
      </c>
      <c r="W49" s="561">
        <f t="shared" si="10"/>
        <v>0</v>
      </c>
      <c r="X49" s="565">
        <f t="shared" ref="X49:Z49" si="28">IF(OR(X14="S",X14=""),X72,"-")</f>
        <v>0.33333333333333331</v>
      </c>
      <c r="Y49" s="565">
        <f t="shared" si="28"/>
        <v>0.33333333333333331</v>
      </c>
      <c r="Z49" s="565">
        <f t="shared" si="28"/>
        <v>0.33333333333333331</v>
      </c>
      <c r="AA49" s="561">
        <f t="shared" si="12"/>
        <v>0</v>
      </c>
      <c r="AB49" s="565" t="str">
        <f t="shared" ref="AB49:AK49" si="29">IF(AB14="S",AB72,"-")</f>
        <v>-</v>
      </c>
      <c r="AC49" s="565" t="str">
        <f t="shared" si="29"/>
        <v>-</v>
      </c>
      <c r="AD49" s="565" t="str">
        <f t="shared" si="29"/>
        <v>-</v>
      </c>
      <c r="AE49" s="565" t="str">
        <f t="shared" si="29"/>
        <v>-</v>
      </c>
      <c r="AF49" s="565" t="str">
        <f t="shared" si="29"/>
        <v>-</v>
      </c>
      <c r="AG49" s="565" t="str">
        <f t="shared" si="29"/>
        <v>-</v>
      </c>
      <c r="AH49" s="565" t="str">
        <f t="shared" si="29"/>
        <v>-</v>
      </c>
      <c r="AI49" s="565" t="str">
        <f t="shared" si="29"/>
        <v>-</v>
      </c>
      <c r="AJ49" s="565" t="str">
        <f t="shared" si="29"/>
        <v>-</v>
      </c>
      <c r="AK49" s="565" t="str">
        <f t="shared" si="29"/>
        <v>-</v>
      </c>
      <c r="AL49" s="561">
        <f t="shared" si="14"/>
        <v>0</v>
      </c>
      <c r="AM49" s="565">
        <f t="shared" ref="AM49:AQ49" si="30">IF(OR(AM14="S",AM14=""),AM72,"-")</f>
        <v>0.2</v>
      </c>
      <c r="AN49" s="565">
        <f t="shared" si="30"/>
        <v>0.15</v>
      </c>
      <c r="AO49" s="565">
        <f t="shared" si="30"/>
        <v>0.15</v>
      </c>
      <c r="AP49" s="565">
        <f t="shared" si="30"/>
        <v>0.25</v>
      </c>
      <c r="AQ49" s="565">
        <f t="shared" si="30"/>
        <v>0.25</v>
      </c>
      <c r="AR49" s="561">
        <f t="shared" si="16"/>
        <v>0</v>
      </c>
      <c r="AS49" s="589">
        <f t="shared" ref="AS49:AS62" si="31">(SUM(H49:N49)/SUM(H72:N72)*O49+SUM(P49:R49)/SUM(P72:R72)*S49+SUM(T49:V49)/SUM(T72:V72)*W49+SUM(X49:Z49)/SUM(X72:Z72)*AA49+SUM(AB49:AK49)/SUM(AB72:AK72)*AL49)</f>
        <v>0</v>
      </c>
    </row>
    <row r="50" spans="2:45" s="558" customFormat="1" ht="20.100000000000001" customHeight="1" x14ac:dyDescent="0.25">
      <c r="B50" s="558">
        <f t="shared" ref="B50:C50" si="32">B15</f>
        <v>0</v>
      </c>
      <c r="C50" s="592">
        <f t="shared" si="32"/>
        <v>0</v>
      </c>
      <c r="F50" s="568"/>
      <c r="G50" s="565"/>
      <c r="H50" s="565">
        <f t="shared" ref="H50:N50" si="33">IF(OR(H15="S",H15=""),H73,"-")</f>
        <v>0.1</v>
      </c>
      <c r="I50" s="565">
        <f t="shared" si="33"/>
        <v>0.1</v>
      </c>
      <c r="J50" s="565">
        <f t="shared" si="33"/>
        <v>0.1</v>
      </c>
      <c r="K50" s="565">
        <f t="shared" si="33"/>
        <v>0.2</v>
      </c>
      <c r="L50" s="565">
        <f t="shared" si="33"/>
        <v>0.1</v>
      </c>
      <c r="M50" s="565">
        <f t="shared" si="33"/>
        <v>0.2</v>
      </c>
      <c r="N50" s="565">
        <f t="shared" si="33"/>
        <v>0.2</v>
      </c>
      <c r="O50" s="561">
        <f t="shared" si="6"/>
        <v>0</v>
      </c>
      <c r="P50" s="565">
        <f t="shared" ref="P50:R50" si="34">IF(OR(P15="S",P15=""),P73,"-")</f>
        <v>0.33333333333333331</v>
      </c>
      <c r="Q50" s="565">
        <f t="shared" si="34"/>
        <v>0.33333333333333331</v>
      </c>
      <c r="R50" s="565">
        <f t="shared" si="34"/>
        <v>0.33333333333333331</v>
      </c>
      <c r="S50" s="561">
        <f t="shared" si="8"/>
        <v>0</v>
      </c>
      <c r="T50" s="565">
        <f t="shared" ref="T50:V50" si="35">IF(OR(T15="S",T15=""),T73,"-")</f>
        <v>0.33333333333333331</v>
      </c>
      <c r="U50" s="565">
        <f t="shared" si="35"/>
        <v>0.33333333333333331</v>
      </c>
      <c r="V50" s="565">
        <f t="shared" si="35"/>
        <v>0.33333333333333331</v>
      </c>
      <c r="W50" s="561">
        <f t="shared" si="10"/>
        <v>0</v>
      </c>
      <c r="X50" s="565">
        <f t="shared" ref="X50:Z50" si="36">IF(OR(X15="S",X15=""),X73,"-")</f>
        <v>0.33333333333333331</v>
      </c>
      <c r="Y50" s="565">
        <f t="shared" si="36"/>
        <v>0.33333333333333331</v>
      </c>
      <c r="Z50" s="565">
        <f t="shared" si="36"/>
        <v>0.33333333333333331</v>
      </c>
      <c r="AA50" s="561">
        <f t="shared" si="12"/>
        <v>0</v>
      </c>
      <c r="AB50" s="565" t="str">
        <f t="shared" ref="AB50:AK50" si="37">IF(AB15="S",AB73,"-")</f>
        <v>-</v>
      </c>
      <c r="AC50" s="565" t="str">
        <f t="shared" si="37"/>
        <v>-</v>
      </c>
      <c r="AD50" s="565" t="str">
        <f t="shared" si="37"/>
        <v>-</v>
      </c>
      <c r="AE50" s="565" t="str">
        <f t="shared" si="37"/>
        <v>-</v>
      </c>
      <c r="AF50" s="565" t="str">
        <f t="shared" si="37"/>
        <v>-</v>
      </c>
      <c r="AG50" s="565" t="str">
        <f t="shared" si="37"/>
        <v>-</v>
      </c>
      <c r="AH50" s="565" t="str">
        <f t="shared" si="37"/>
        <v>-</v>
      </c>
      <c r="AI50" s="565" t="str">
        <f t="shared" si="37"/>
        <v>-</v>
      </c>
      <c r="AJ50" s="565" t="str">
        <f t="shared" si="37"/>
        <v>-</v>
      </c>
      <c r="AK50" s="565" t="str">
        <f t="shared" si="37"/>
        <v>-</v>
      </c>
      <c r="AL50" s="561">
        <f t="shared" si="14"/>
        <v>0</v>
      </c>
      <c r="AM50" s="565">
        <f t="shared" ref="AM50:AQ50" si="38">IF(OR(AM15="S",AM15=""),AM73,"-")</f>
        <v>0.2</v>
      </c>
      <c r="AN50" s="565">
        <f t="shared" si="38"/>
        <v>0.15</v>
      </c>
      <c r="AO50" s="565">
        <f t="shared" si="38"/>
        <v>0.15</v>
      </c>
      <c r="AP50" s="565">
        <f t="shared" si="38"/>
        <v>0.25</v>
      </c>
      <c r="AQ50" s="565">
        <f t="shared" si="38"/>
        <v>0.25</v>
      </c>
      <c r="AR50" s="561">
        <f t="shared" si="16"/>
        <v>0</v>
      </c>
      <c r="AS50" s="589">
        <f t="shared" si="31"/>
        <v>0</v>
      </c>
    </row>
    <row r="51" spans="2:45" s="558" customFormat="1" ht="20.100000000000001" customHeight="1" x14ac:dyDescent="0.25">
      <c r="B51" s="558">
        <f t="shared" ref="B51:C51" si="39">B16</f>
        <v>0</v>
      </c>
      <c r="C51" s="592">
        <f t="shared" si="39"/>
        <v>0</v>
      </c>
      <c r="F51" s="568"/>
      <c r="G51" s="565"/>
      <c r="H51" s="565">
        <f t="shared" ref="H51:N51" si="40">IF(OR(H16="S",H16=""),H74,"-")</f>
        <v>0.1</v>
      </c>
      <c r="I51" s="565">
        <f t="shared" si="40"/>
        <v>0.1</v>
      </c>
      <c r="J51" s="565">
        <f t="shared" si="40"/>
        <v>0.1</v>
      </c>
      <c r="K51" s="565">
        <f t="shared" si="40"/>
        <v>0.2</v>
      </c>
      <c r="L51" s="565">
        <f t="shared" si="40"/>
        <v>0.1</v>
      </c>
      <c r="M51" s="565">
        <f t="shared" si="40"/>
        <v>0.2</v>
      </c>
      <c r="N51" s="565">
        <f t="shared" si="40"/>
        <v>0.2</v>
      </c>
      <c r="O51" s="561">
        <f t="shared" si="6"/>
        <v>0</v>
      </c>
      <c r="P51" s="565">
        <f t="shared" ref="P51:R51" si="41">IF(OR(P16="S",P16=""),P74,"-")</f>
        <v>0.33333333333333331</v>
      </c>
      <c r="Q51" s="565">
        <f t="shared" si="41"/>
        <v>0.33333333333333331</v>
      </c>
      <c r="R51" s="565">
        <f t="shared" si="41"/>
        <v>0.33333333333333331</v>
      </c>
      <c r="S51" s="561">
        <f t="shared" si="8"/>
        <v>0</v>
      </c>
      <c r="T51" s="565">
        <f t="shared" ref="T51:V51" si="42">IF(OR(T16="S",T16=""),T74,"-")</f>
        <v>0.33333333333333331</v>
      </c>
      <c r="U51" s="565">
        <f t="shared" si="42"/>
        <v>0.33333333333333331</v>
      </c>
      <c r="V51" s="565">
        <f t="shared" si="42"/>
        <v>0.33333333333333331</v>
      </c>
      <c r="W51" s="561">
        <f t="shared" si="10"/>
        <v>0</v>
      </c>
      <c r="X51" s="565">
        <f t="shared" ref="X51:Z51" si="43">IF(OR(X16="S",X16=""),X74,"-")</f>
        <v>0.33333333333333331</v>
      </c>
      <c r="Y51" s="565">
        <f t="shared" si="43"/>
        <v>0.33333333333333331</v>
      </c>
      <c r="Z51" s="565">
        <f t="shared" si="43"/>
        <v>0.33333333333333331</v>
      </c>
      <c r="AA51" s="561">
        <f t="shared" si="12"/>
        <v>0</v>
      </c>
      <c r="AB51" s="565" t="str">
        <f t="shared" ref="AB51:AK51" si="44">IF(AB16="S",AB74,"-")</f>
        <v>-</v>
      </c>
      <c r="AC51" s="565" t="str">
        <f t="shared" si="44"/>
        <v>-</v>
      </c>
      <c r="AD51" s="565" t="str">
        <f t="shared" si="44"/>
        <v>-</v>
      </c>
      <c r="AE51" s="565" t="str">
        <f t="shared" si="44"/>
        <v>-</v>
      </c>
      <c r="AF51" s="565" t="str">
        <f t="shared" si="44"/>
        <v>-</v>
      </c>
      <c r="AG51" s="565" t="str">
        <f t="shared" si="44"/>
        <v>-</v>
      </c>
      <c r="AH51" s="565" t="str">
        <f t="shared" si="44"/>
        <v>-</v>
      </c>
      <c r="AI51" s="565" t="str">
        <f t="shared" si="44"/>
        <v>-</v>
      </c>
      <c r="AJ51" s="565" t="str">
        <f t="shared" si="44"/>
        <v>-</v>
      </c>
      <c r="AK51" s="565" t="str">
        <f t="shared" si="44"/>
        <v>-</v>
      </c>
      <c r="AL51" s="561">
        <f t="shared" si="14"/>
        <v>0</v>
      </c>
      <c r="AM51" s="565">
        <f t="shared" ref="AM51:AQ51" si="45">IF(OR(AM16="S",AM16=""),AM74,"-")</f>
        <v>0.2</v>
      </c>
      <c r="AN51" s="565">
        <f t="shared" si="45"/>
        <v>0.15</v>
      </c>
      <c r="AO51" s="565">
        <f t="shared" si="45"/>
        <v>0.15</v>
      </c>
      <c r="AP51" s="565">
        <f t="shared" si="45"/>
        <v>0.25</v>
      </c>
      <c r="AQ51" s="565">
        <f t="shared" si="45"/>
        <v>0.25</v>
      </c>
      <c r="AR51" s="561">
        <f t="shared" si="16"/>
        <v>0</v>
      </c>
      <c r="AS51" s="589">
        <f t="shared" si="31"/>
        <v>0</v>
      </c>
    </row>
    <row r="52" spans="2:45" s="558" customFormat="1" ht="20.100000000000001" customHeight="1" x14ac:dyDescent="0.25">
      <c r="B52" s="558">
        <f t="shared" ref="B52:C52" si="46">B17</f>
        <v>0</v>
      </c>
      <c r="C52" s="592">
        <f t="shared" si="46"/>
        <v>0</v>
      </c>
      <c r="F52" s="568"/>
      <c r="G52" s="565"/>
      <c r="H52" s="565">
        <f t="shared" ref="H52:N52" si="47">IF(OR(H17="S",H17=""),H75,"-")</f>
        <v>0.1</v>
      </c>
      <c r="I52" s="565">
        <f t="shared" si="47"/>
        <v>0.1</v>
      </c>
      <c r="J52" s="565">
        <f t="shared" si="47"/>
        <v>0.1</v>
      </c>
      <c r="K52" s="565">
        <f t="shared" si="47"/>
        <v>0.2</v>
      </c>
      <c r="L52" s="565">
        <f t="shared" si="47"/>
        <v>0.1</v>
      </c>
      <c r="M52" s="565">
        <f t="shared" si="47"/>
        <v>0.2</v>
      </c>
      <c r="N52" s="565">
        <f t="shared" si="47"/>
        <v>0.2</v>
      </c>
      <c r="O52" s="561">
        <f t="shared" si="6"/>
        <v>0</v>
      </c>
      <c r="P52" s="565">
        <f t="shared" ref="P52:R52" si="48">IF(OR(P17="S",P17=""),P75,"-")</f>
        <v>0.33333333333333331</v>
      </c>
      <c r="Q52" s="565">
        <f t="shared" si="48"/>
        <v>0.33333333333333331</v>
      </c>
      <c r="R52" s="565">
        <f t="shared" si="48"/>
        <v>0.33333333333333331</v>
      </c>
      <c r="S52" s="561">
        <f t="shared" si="8"/>
        <v>0</v>
      </c>
      <c r="T52" s="565">
        <f t="shared" ref="T52:V52" si="49">IF(OR(T17="S",T17=""),T75,"-")</f>
        <v>0.33333333333333331</v>
      </c>
      <c r="U52" s="565">
        <f t="shared" si="49"/>
        <v>0.33333333333333331</v>
      </c>
      <c r="V52" s="565">
        <f t="shared" si="49"/>
        <v>0.33333333333333331</v>
      </c>
      <c r="W52" s="561">
        <f t="shared" si="10"/>
        <v>0</v>
      </c>
      <c r="X52" s="565">
        <f t="shared" ref="X52:Z52" si="50">IF(OR(X17="S",X17=""),X75,"-")</f>
        <v>0.33333333333333331</v>
      </c>
      <c r="Y52" s="565">
        <f t="shared" si="50"/>
        <v>0.33333333333333331</v>
      </c>
      <c r="Z52" s="565">
        <f t="shared" si="50"/>
        <v>0.33333333333333331</v>
      </c>
      <c r="AA52" s="561">
        <f t="shared" si="12"/>
        <v>0</v>
      </c>
      <c r="AB52" s="565" t="str">
        <f t="shared" ref="AB52:AK52" si="51">IF(AB17="S",AB75,"-")</f>
        <v>-</v>
      </c>
      <c r="AC52" s="565" t="str">
        <f t="shared" si="51"/>
        <v>-</v>
      </c>
      <c r="AD52" s="565" t="str">
        <f t="shared" si="51"/>
        <v>-</v>
      </c>
      <c r="AE52" s="565" t="str">
        <f t="shared" si="51"/>
        <v>-</v>
      </c>
      <c r="AF52" s="565" t="str">
        <f t="shared" si="51"/>
        <v>-</v>
      </c>
      <c r="AG52" s="565" t="str">
        <f t="shared" si="51"/>
        <v>-</v>
      </c>
      <c r="AH52" s="565" t="str">
        <f t="shared" si="51"/>
        <v>-</v>
      </c>
      <c r="AI52" s="565" t="str">
        <f t="shared" si="51"/>
        <v>-</v>
      </c>
      <c r="AJ52" s="565" t="str">
        <f t="shared" si="51"/>
        <v>-</v>
      </c>
      <c r="AK52" s="565" t="str">
        <f t="shared" si="51"/>
        <v>-</v>
      </c>
      <c r="AL52" s="561">
        <f t="shared" si="14"/>
        <v>0</v>
      </c>
      <c r="AM52" s="565">
        <f t="shared" ref="AM52:AQ52" si="52">IF(OR(AM17="S",AM17=""),AM75,"-")</f>
        <v>0.2</v>
      </c>
      <c r="AN52" s="565">
        <f t="shared" si="52"/>
        <v>0.15</v>
      </c>
      <c r="AO52" s="565">
        <f t="shared" si="52"/>
        <v>0.15</v>
      </c>
      <c r="AP52" s="565">
        <f t="shared" si="52"/>
        <v>0.25</v>
      </c>
      <c r="AQ52" s="565">
        <f t="shared" si="52"/>
        <v>0.25</v>
      </c>
      <c r="AR52" s="561">
        <f t="shared" si="16"/>
        <v>0</v>
      </c>
      <c r="AS52" s="589">
        <f t="shared" si="31"/>
        <v>0</v>
      </c>
    </row>
    <row r="53" spans="2:45" s="558" customFormat="1" ht="20.100000000000001" customHeight="1" x14ac:dyDescent="0.25">
      <c r="B53" s="558">
        <f t="shared" ref="B53:C53" si="53">B18</f>
        <v>0</v>
      </c>
      <c r="C53" s="592">
        <f t="shared" si="53"/>
        <v>0</v>
      </c>
      <c r="F53" s="568"/>
      <c r="G53" s="565"/>
      <c r="H53" s="565">
        <f t="shared" ref="H53:N53" si="54">IF(OR(H18="S",H18=""),H76,"-")</f>
        <v>0.1</v>
      </c>
      <c r="I53" s="565">
        <f t="shared" si="54"/>
        <v>0.1</v>
      </c>
      <c r="J53" s="565">
        <f t="shared" si="54"/>
        <v>0.1</v>
      </c>
      <c r="K53" s="565">
        <f t="shared" si="54"/>
        <v>0.2</v>
      </c>
      <c r="L53" s="565">
        <f t="shared" si="54"/>
        <v>0.1</v>
      </c>
      <c r="M53" s="565">
        <f t="shared" si="54"/>
        <v>0.2</v>
      </c>
      <c r="N53" s="565">
        <f t="shared" si="54"/>
        <v>0.2</v>
      </c>
      <c r="O53" s="561">
        <f t="shared" si="6"/>
        <v>0</v>
      </c>
      <c r="P53" s="565">
        <f t="shared" ref="P53:R53" si="55">IF(OR(P18="S",P18=""),P76,"-")</f>
        <v>0.33333333333333331</v>
      </c>
      <c r="Q53" s="565">
        <f t="shared" si="55"/>
        <v>0.33333333333333331</v>
      </c>
      <c r="R53" s="565">
        <f t="shared" si="55"/>
        <v>0.33333333333333331</v>
      </c>
      <c r="S53" s="561">
        <f t="shared" si="8"/>
        <v>0</v>
      </c>
      <c r="T53" s="565">
        <f t="shared" ref="T53:V53" si="56">IF(OR(T18="S",T18=""),T76,"-")</f>
        <v>0.33333333333333331</v>
      </c>
      <c r="U53" s="565">
        <f t="shared" si="56"/>
        <v>0.33333333333333331</v>
      </c>
      <c r="V53" s="565">
        <f t="shared" si="56"/>
        <v>0.33333333333333331</v>
      </c>
      <c r="W53" s="561">
        <f t="shared" si="10"/>
        <v>0</v>
      </c>
      <c r="X53" s="565">
        <f t="shared" ref="X53:Z53" si="57">IF(OR(X18="S",X18=""),X76,"-")</f>
        <v>0.33333333333333331</v>
      </c>
      <c r="Y53" s="565">
        <f t="shared" si="57"/>
        <v>0.33333333333333331</v>
      </c>
      <c r="Z53" s="565">
        <f t="shared" si="57"/>
        <v>0.33333333333333331</v>
      </c>
      <c r="AA53" s="561">
        <f t="shared" si="12"/>
        <v>0</v>
      </c>
      <c r="AB53" s="565" t="str">
        <f t="shared" ref="AB53:AK53" si="58">IF(AB18="S",AB76,"-")</f>
        <v>-</v>
      </c>
      <c r="AC53" s="565" t="str">
        <f t="shared" si="58"/>
        <v>-</v>
      </c>
      <c r="AD53" s="565" t="str">
        <f t="shared" si="58"/>
        <v>-</v>
      </c>
      <c r="AE53" s="565" t="str">
        <f t="shared" si="58"/>
        <v>-</v>
      </c>
      <c r="AF53" s="565" t="str">
        <f t="shared" si="58"/>
        <v>-</v>
      </c>
      <c r="AG53" s="565" t="str">
        <f t="shared" si="58"/>
        <v>-</v>
      </c>
      <c r="AH53" s="565" t="str">
        <f t="shared" si="58"/>
        <v>-</v>
      </c>
      <c r="AI53" s="565" t="str">
        <f t="shared" si="58"/>
        <v>-</v>
      </c>
      <c r="AJ53" s="565" t="str">
        <f t="shared" si="58"/>
        <v>-</v>
      </c>
      <c r="AK53" s="565" t="str">
        <f t="shared" si="58"/>
        <v>-</v>
      </c>
      <c r="AL53" s="561">
        <f t="shared" si="14"/>
        <v>0</v>
      </c>
      <c r="AM53" s="565">
        <f t="shared" ref="AM53:AQ53" si="59">IF(OR(AM18="S",AM18=""),AM76,"-")</f>
        <v>0.2</v>
      </c>
      <c r="AN53" s="565">
        <f t="shared" si="59"/>
        <v>0.15</v>
      </c>
      <c r="AO53" s="565">
        <f t="shared" si="59"/>
        <v>0.15</v>
      </c>
      <c r="AP53" s="565">
        <f t="shared" si="59"/>
        <v>0.25</v>
      </c>
      <c r="AQ53" s="565">
        <f t="shared" si="59"/>
        <v>0.25</v>
      </c>
      <c r="AR53" s="561">
        <f t="shared" si="16"/>
        <v>0</v>
      </c>
      <c r="AS53" s="589">
        <f t="shared" si="31"/>
        <v>0</v>
      </c>
    </row>
    <row r="54" spans="2:45" s="558" customFormat="1" ht="20.100000000000001" customHeight="1" x14ac:dyDescent="0.25">
      <c r="B54" s="558">
        <f t="shared" ref="B54:C54" si="60">B19</f>
        <v>0</v>
      </c>
      <c r="C54" s="592">
        <f t="shared" si="60"/>
        <v>0</v>
      </c>
      <c r="F54" s="568"/>
      <c r="G54" s="565"/>
      <c r="H54" s="565">
        <f t="shared" ref="H54:N54" si="61">IF(OR(H19="S",H19=""),H77,"-")</f>
        <v>0.1</v>
      </c>
      <c r="I54" s="565">
        <f t="shared" si="61"/>
        <v>0.1</v>
      </c>
      <c r="J54" s="565">
        <f t="shared" si="61"/>
        <v>0.1</v>
      </c>
      <c r="K54" s="565">
        <f t="shared" si="61"/>
        <v>0.2</v>
      </c>
      <c r="L54" s="565">
        <f t="shared" si="61"/>
        <v>0.1</v>
      </c>
      <c r="M54" s="565">
        <f t="shared" si="61"/>
        <v>0.2</v>
      </c>
      <c r="N54" s="565">
        <f t="shared" si="61"/>
        <v>0.2</v>
      </c>
      <c r="O54" s="561">
        <f t="shared" si="6"/>
        <v>0</v>
      </c>
      <c r="P54" s="565">
        <f t="shared" ref="P54:R54" si="62">IF(OR(P19="S",P19=""),P77,"-")</f>
        <v>0.33333333333333331</v>
      </c>
      <c r="Q54" s="565">
        <f t="shared" si="62"/>
        <v>0.33333333333333331</v>
      </c>
      <c r="R54" s="565">
        <f t="shared" si="62"/>
        <v>0.33333333333333331</v>
      </c>
      <c r="S54" s="561">
        <f t="shared" si="8"/>
        <v>0</v>
      </c>
      <c r="T54" s="565">
        <f t="shared" ref="T54:V54" si="63">IF(OR(T19="S",T19=""),T77,"-")</f>
        <v>0.33333333333333331</v>
      </c>
      <c r="U54" s="565">
        <f t="shared" si="63"/>
        <v>0.33333333333333331</v>
      </c>
      <c r="V54" s="565">
        <f t="shared" si="63"/>
        <v>0.33333333333333331</v>
      </c>
      <c r="W54" s="561">
        <f t="shared" si="10"/>
        <v>0</v>
      </c>
      <c r="X54" s="565">
        <f t="shared" ref="X54:Z54" si="64">IF(OR(X19="S",X19=""),X77,"-")</f>
        <v>0.33333333333333331</v>
      </c>
      <c r="Y54" s="565">
        <f t="shared" si="64"/>
        <v>0.33333333333333331</v>
      </c>
      <c r="Z54" s="565">
        <f t="shared" si="64"/>
        <v>0.33333333333333331</v>
      </c>
      <c r="AA54" s="561">
        <f t="shared" si="12"/>
        <v>0</v>
      </c>
      <c r="AB54" s="565" t="str">
        <f t="shared" ref="AB54:AK54" si="65">IF(AB19="S",AB77,"-")</f>
        <v>-</v>
      </c>
      <c r="AC54" s="565" t="str">
        <f t="shared" si="65"/>
        <v>-</v>
      </c>
      <c r="AD54" s="565" t="str">
        <f t="shared" si="65"/>
        <v>-</v>
      </c>
      <c r="AE54" s="565" t="str">
        <f t="shared" si="65"/>
        <v>-</v>
      </c>
      <c r="AF54" s="565" t="str">
        <f t="shared" si="65"/>
        <v>-</v>
      </c>
      <c r="AG54" s="565" t="str">
        <f t="shared" si="65"/>
        <v>-</v>
      </c>
      <c r="AH54" s="565" t="str">
        <f t="shared" si="65"/>
        <v>-</v>
      </c>
      <c r="AI54" s="565" t="str">
        <f t="shared" si="65"/>
        <v>-</v>
      </c>
      <c r="AJ54" s="565" t="str">
        <f t="shared" si="65"/>
        <v>-</v>
      </c>
      <c r="AK54" s="565" t="str">
        <f t="shared" si="65"/>
        <v>-</v>
      </c>
      <c r="AL54" s="561">
        <f t="shared" si="14"/>
        <v>0</v>
      </c>
      <c r="AM54" s="565">
        <f t="shared" ref="AM54:AQ54" si="66">IF(OR(AM19="S",AM19=""),AM77,"-")</f>
        <v>0.2</v>
      </c>
      <c r="AN54" s="565">
        <f t="shared" si="66"/>
        <v>0.15</v>
      </c>
      <c r="AO54" s="565">
        <f t="shared" si="66"/>
        <v>0.15</v>
      </c>
      <c r="AP54" s="565">
        <f t="shared" si="66"/>
        <v>0.25</v>
      </c>
      <c r="AQ54" s="565">
        <f t="shared" si="66"/>
        <v>0.25</v>
      </c>
      <c r="AR54" s="561">
        <f t="shared" si="16"/>
        <v>0</v>
      </c>
      <c r="AS54" s="589">
        <f t="shared" si="31"/>
        <v>0</v>
      </c>
    </row>
    <row r="55" spans="2:45" s="558" customFormat="1" ht="20.100000000000001" customHeight="1" x14ac:dyDescent="0.25">
      <c r="B55" s="558">
        <f t="shared" ref="B55:C55" si="67">B20</f>
        <v>0</v>
      </c>
      <c r="C55" s="592">
        <f t="shared" si="67"/>
        <v>0</v>
      </c>
      <c r="F55" s="568"/>
      <c r="G55" s="565"/>
      <c r="H55" s="565">
        <f t="shared" ref="H55:N55" si="68">IF(OR(H20="S",H20=""),H78,"-")</f>
        <v>0.1</v>
      </c>
      <c r="I55" s="565">
        <f t="shared" si="68"/>
        <v>0.1</v>
      </c>
      <c r="J55" s="565">
        <f t="shared" si="68"/>
        <v>0.1</v>
      </c>
      <c r="K55" s="565">
        <f t="shared" si="68"/>
        <v>0.2</v>
      </c>
      <c r="L55" s="565">
        <f t="shared" si="68"/>
        <v>0.1</v>
      </c>
      <c r="M55" s="565">
        <f t="shared" si="68"/>
        <v>0.2</v>
      </c>
      <c r="N55" s="565">
        <f t="shared" si="68"/>
        <v>0.2</v>
      </c>
      <c r="O55" s="561">
        <f t="shared" si="6"/>
        <v>0</v>
      </c>
      <c r="P55" s="565">
        <f t="shared" ref="P55:R55" si="69">IF(OR(P20="S",P20=""),P78,"-")</f>
        <v>0.33333333333333331</v>
      </c>
      <c r="Q55" s="565">
        <f t="shared" si="69"/>
        <v>0.33333333333333331</v>
      </c>
      <c r="R55" s="565">
        <f t="shared" si="69"/>
        <v>0.33333333333333331</v>
      </c>
      <c r="S55" s="561">
        <f t="shared" si="8"/>
        <v>0</v>
      </c>
      <c r="T55" s="565">
        <f t="shared" ref="T55:V55" si="70">IF(OR(T20="S",T20=""),T78,"-")</f>
        <v>0.33333333333333331</v>
      </c>
      <c r="U55" s="565">
        <f t="shared" si="70"/>
        <v>0.33333333333333331</v>
      </c>
      <c r="V55" s="565">
        <f t="shared" si="70"/>
        <v>0.33333333333333331</v>
      </c>
      <c r="W55" s="561">
        <f t="shared" si="10"/>
        <v>0</v>
      </c>
      <c r="X55" s="565">
        <f t="shared" ref="X55:Z55" si="71">IF(OR(X20="S",X20=""),X78,"-")</f>
        <v>0.33333333333333331</v>
      </c>
      <c r="Y55" s="565">
        <f t="shared" si="71"/>
        <v>0.33333333333333331</v>
      </c>
      <c r="Z55" s="565">
        <f t="shared" si="71"/>
        <v>0.33333333333333331</v>
      </c>
      <c r="AA55" s="561">
        <f t="shared" si="12"/>
        <v>0</v>
      </c>
      <c r="AB55" s="565" t="str">
        <f t="shared" ref="AB55:AK55" si="72">IF(AB20="S",AB78,"-")</f>
        <v>-</v>
      </c>
      <c r="AC55" s="565" t="str">
        <f t="shared" si="72"/>
        <v>-</v>
      </c>
      <c r="AD55" s="565" t="str">
        <f t="shared" si="72"/>
        <v>-</v>
      </c>
      <c r="AE55" s="565" t="str">
        <f t="shared" si="72"/>
        <v>-</v>
      </c>
      <c r="AF55" s="565" t="str">
        <f t="shared" si="72"/>
        <v>-</v>
      </c>
      <c r="AG55" s="565" t="str">
        <f t="shared" si="72"/>
        <v>-</v>
      </c>
      <c r="AH55" s="565" t="str">
        <f t="shared" si="72"/>
        <v>-</v>
      </c>
      <c r="AI55" s="565" t="str">
        <f t="shared" si="72"/>
        <v>-</v>
      </c>
      <c r="AJ55" s="565" t="str">
        <f t="shared" si="72"/>
        <v>-</v>
      </c>
      <c r="AK55" s="565" t="str">
        <f t="shared" si="72"/>
        <v>-</v>
      </c>
      <c r="AL55" s="561">
        <f t="shared" si="14"/>
        <v>0</v>
      </c>
      <c r="AM55" s="565">
        <f t="shared" ref="AM55:AQ55" si="73">IF(OR(AM20="S",AM20=""),AM78,"-")</f>
        <v>0.2</v>
      </c>
      <c r="AN55" s="565">
        <f t="shared" si="73"/>
        <v>0.15</v>
      </c>
      <c r="AO55" s="565">
        <f t="shared" si="73"/>
        <v>0.15</v>
      </c>
      <c r="AP55" s="565">
        <f t="shared" si="73"/>
        <v>0.25</v>
      </c>
      <c r="AQ55" s="565">
        <f t="shared" si="73"/>
        <v>0.25</v>
      </c>
      <c r="AR55" s="561">
        <f t="shared" si="16"/>
        <v>0</v>
      </c>
      <c r="AS55" s="589">
        <f t="shared" si="31"/>
        <v>0</v>
      </c>
    </row>
    <row r="56" spans="2:45" s="558" customFormat="1" ht="20.100000000000001" customHeight="1" x14ac:dyDescent="0.25">
      <c r="B56" s="558">
        <f t="shared" ref="B56:C56" si="74">B21</f>
        <v>0</v>
      </c>
      <c r="C56" s="592">
        <f t="shared" si="74"/>
        <v>0</v>
      </c>
      <c r="F56" s="568"/>
      <c r="G56" s="565"/>
      <c r="H56" s="565">
        <f t="shared" ref="H56:N56" si="75">IF(OR(H21="S",H21=""),H79,"-")</f>
        <v>0.1</v>
      </c>
      <c r="I56" s="565">
        <f t="shared" si="75"/>
        <v>0.1</v>
      </c>
      <c r="J56" s="565">
        <f t="shared" si="75"/>
        <v>0.1</v>
      </c>
      <c r="K56" s="565">
        <f t="shared" si="75"/>
        <v>0.2</v>
      </c>
      <c r="L56" s="565">
        <f t="shared" si="75"/>
        <v>0.1</v>
      </c>
      <c r="M56" s="565">
        <f t="shared" si="75"/>
        <v>0.2</v>
      </c>
      <c r="N56" s="565">
        <f t="shared" si="75"/>
        <v>0.2</v>
      </c>
      <c r="O56" s="561">
        <f t="shared" si="6"/>
        <v>0</v>
      </c>
      <c r="P56" s="565">
        <f t="shared" ref="P56:R56" si="76">IF(OR(P21="S",P21=""),P79,"-")</f>
        <v>0.33333333333333331</v>
      </c>
      <c r="Q56" s="565">
        <f t="shared" si="76"/>
        <v>0.33333333333333331</v>
      </c>
      <c r="R56" s="565">
        <f t="shared" si="76"/>
        <v>0.33333333333333331</v>
      </c>
      <c r="S56" s="561">
        <f t="shared" si="8"/>
        <v>0</v>
      </c>
      <c r="T56" s="565">
        <f t="shared" ref="T56:V56" si="77">IF(OR(T21="S",T21=""),T79,"-")</f>
        <v>0.33333333333333331</v>
      </c>
      <c r="U56" s="565">
        <f t="shared" si="77"/>
        <v>0.33333333333333331</v>
      </c>
      <c r="V56" s="565">
        <f t="shared" si="77"/>
        <v>0.33333333333333331</v>
      </c>
      <c r="W56" s="561">
        <f t="shared" si="10"/>
        <v>0</v>
      </c>
      <c r="X56" s="565">
        <f t="shared" ref="X56:Z56" si="78">IF(OR(X21="S",X21=""),X79,"-")</f>
        <v>0.33333333333333331</v>
      </c>
      <c r="Y56" s="565">
        <f t="shared" si="78"/>
        <v>0.33333333333333331</v>
      </c>
      <c r="Z56" s="565">
        <f t="shared" si="78"/>
        <v>0.33333333333333331</v>
      </c>
      <c r="AA56" s="561">
        <f t="shared" si="12"/>
        <v>0</v>
      </c>
      <c r="AB56" s="565" t="str">
        <f t="shared" ref="AB56:AK56" si="79">IF(AB21="S",AB79,"-")</f>
        <v>-</v>
      </c>
      <c r="AC56" s="565" t="str">
        <f t="shared" si="79"/>
        <v>-</v>
      </c>
      <c r="AD56" s="565" t="str">
        <f t="shared" si="79"/>
        <v>-</v>
      </c>
      <c r="AE56" s="565" t="str">
        <f t="shared" si="79"/>
        <v>-</v>
      </c>
      <c r="AF56" s="565" t="str">
        <f t="shared" si="79"/>
        <v>-</v>
      </c>
      <c r="AG56" s="565" t="str">
        <f t="shared" si="79"/>
        <v>-</v>
      </c>
      <c r="AH56" s="565" t="str">
        <f t="shared" si="79"/>
        <v>-</v>
      </c>
      <c r="AI56" s="565" t="str">
        <f t="shared" si="79"/>
        <v>-</v>
      </c>
      <c r="AJ56" s="565" t="str">
        <f t="shared" si="79"/>
        <v>-</v>
      </c>
      <c r="AK56" s="565" t="str">
        <f t="shared" si="79"/>
        <v>-</v>
      </c>
      <c r="AL56" s="561">
        <f t="shared" si="14"/>
        <v>0</v>
      </c>
      <c r="AM56" s="565">
        <f t="shared" ref="AM56:AQ56" si="80">IF(OR(AM21="S",AM21=""),AM79,"-")</f>
        <v>0.2</v>
      </c>
      <c r="AN56" s="565">
        <f t="shared" si="80"/>
        <v>0.15</v>
      </c>
      <c r="AO56" s="565">
        <f t="shared" si="80"/>
        <v>0.15</v>
      </c>
      <c r="AP56" s="565">
        <f t="shared" si="80"/>
        <v>0.25</v>
      </c>
      <c r="AQ56" s="565">
        <f t="shared" si="80"/>
        <v>0.25</v>
      </c>
      <c r="AR56" s="561">
        <f t="shared" si="16"/>
        <v>0</v>
      </c>
      <c r="AS56" s="589">
        <f t="shared" si="31"/>
        <v>0</v>
      </c>
    </row>
    <row r="57" spans="2:45" s="558" customFormat="1" ht="20.100000000000001" customHeight="1" x14ac:dyDescent="0.25">
      <c r="B57" s="558">
        <f t="shared" ref="B57:C57" si="81">B22</f>
        <v>0</v>
      </c>
      <c r="C57" s="592">
        <f t="shared" si="81"/>
        <v>0</v>
      </c>
      <c r="F57" s="568"/>
      <c r="G57" s="565"/>
      <c r="H57" s="565">
        <f t="shared" ref="H57:N57" si="82">IF(OR(H22="S",H22=""),H80,"-")</f>
        <v>0.1</v>
      </c>
      <c r="I57" s="565">
        <f t="shared" si="82"/>
        <v>0.1</v>
      </c>
      <c r="J57" s="565">
        <f t="shared" si="82"/>
        <v>0.1</v>
      </c>
      <c r="K57" s="565">
        <f t="shared" si="82"/>
        <v>0.2</v>
      </c>
      <c r="L57" s="565">
        <f t="shared" si="82"/>
        <v>0.1</v>
      </c>
      <c r="M57" s="565">
        <f t="shared" si="82"/>
        <v>0.2</v>
      </c>
      <c r="N57" s="565">
        <f t="shared" si="82"/>
        <v>0.2</v>
      </c>
      <c r="O57" s="561">
        <f t="shared" si="6"/>
        <v>0</v>
      </c>
      <c r="P57" s="565">
        <f t="shared" ref="P57:R57" si="83">IF(OR(P22="S",P22=""),P80,"-")</f>
        <v>0.33333333333333331</v>
      </c>
      <c r="Q57" s="565">
        <f t="shared" si="83"/>
        <v>0.33333333333333331</v>
      </c>
      <c r="R57" s="565">
        <f t="shared" si="83"/>
        <v>0.33333333333333331</v>
      </c>
      <c r="S57" s="561">
        <f t="shared" si="8"/>
        <v>0</v>
      </c>
      <c r="T57" s="565">
        <f t="shared" ref="T57:V57" si="84">IF(OR(T22="S",T22=""),T80,"-")</f>
        <v>0.33333333333333331</v>
      </c>
      <c r="U57" s="565">
        <f t="shared" si="84"/>
        <v>0.33333333333333331</v>
      </c>
      <c r="V57" s="565">
        <f t="shared" si="84"/>
        <v>0.33333333333333331</v>
      </c>
      <c r="W57" s="561">
        <f t="shared" si="10"/>
        <v>0</v>
      </c>
      <c r="X57" s="565">
        <f t="shared" ref="X57:Z57" si="85">IF(OR(X22="S",X22=""),X80,"-")</f>
        <v>0.33333333333333331</v>
      </c>
      <c r="Y57" s="565">
        <f t="shared" si="85"/>
        <v>0.33333333333333331</v>
      </c>
      <c r="Z57" s="565">
        <f t="shared" si="85"/>
        <v>0.33333333333333331</v>
      </c>
      <c r="AA57" s="561">
        <f t="shared" si="12"/>
        <v>0</v>
      </c>
      <c r="AB57" s="565" t="str">
        <f t="shared" ref="AB57:AK57" si="86">IF(AB22="S",AB80,"-")</f>
        <v>-</v>
      </c>
      <c r="AC57" s="565" t="str">
        <f t="shared" si="86"/>
        <v>-</v>
      </c>
      <c r="AD57" s="565" t="str">
        <f t="shared" si="86"/>
        <v>-</v>
      </c>
      <c r="AE57" s="565" t="str">
        <f t="shared" si="86"/>
        <v>-</v>
      </c>
      <c r="AF57" s="565" t="str">
        <f t="shared" si="86"/>
        <v>-</v>
      </c>
      <c r="AG57" s="565" t="str">
        <f t="shared" si="86"/>
        <v>-</v>
      </c>
      <c r="AH57" s="565" t="str">
        <f t="shared" si="86"/>
        <v>-</v>
      </c>
      <c r="AI57" s="565" t="str">
        <f t="shared" si="86"/>
        <v>-</v>
      </c>
      <c r="AJ57" s="565" t="str">
        <f t="shared" si="86"/>
        <v>-</v>
      </c>
      <c r="AK57" s="565" t="str">
        <f t="shared" si="86"/>
        <v>-</v>
      </c>
      <c r="AL57" s="561">
        <f t="shared" si="14"/>
        <v>0</v>
      </c>
      <c r="AM57" s="565">
        <f t="shared" ref="AM57:AQ57" si="87">IF(OR(AM22="S",AM22=""),AM80,"-")</f>
        <v>0.2</v>
      </c>
      <c r="AN57" s="565">
        <f t="shared" si="87"/>
        <v>0.15</v>
      </c>
      <c r="AO57" s="565">
        <f t="shared" si="87"/>
        <v>0.15</v>
      </c>
      <c r="AP57" s="565">
        <f t="shared" si="87"/>
        <v>0.25</v>
      </c>
      <c r="AQ57" s="565">
        <f t="shared" si="87"/>
        <v>0.25</v>
      </c>
      <c r="AR57" s="561">
        <f t="shared" si="16"/>
        <v>0</v>
      </c>
      <c r="AS57" s="589">
        <f t="shared" si="31"/>
        <v>0</v>
      </c>
    </row>
    <row r="58" spans="2:45" s="558" customFormat="1" ht="20.100000000000001" customHeight="1" x14ac:dyDescent="0.25">
      <c r="B58" s="558">
        <f t="shared" ref="B58:C58" si="88">B23</f>
        <v>0</v>
      </c>
      <c r="C58" s="592">
        <f t="shared" si="88"/>
        <v>0</v>
      </c>
      <c r="F58" s="568"/>
      <c r="G58" s="565"/>
      <c r="H58" s="565">
        <f t="shared" ref="H58:N58" si="89">IF(OR(H23="S",H23=""),H81,"-")</f>
        <v>0.1</v>
      </c>
      <c r="I58" s="565">
        <f t="shared" si="89"/>
        <v>0.1</v>
      </c>
      <c r="J58" s="565">
        <f t="shared" si="89"/>
        <v>0.1</v>
      </c>
      <c r="K58" s="565">
        <f t="shared" si="89"/>
        <v>0.2</v>
      </c>
      <c r="L58" s="565">
        <f t="shared" si="89"/>
        <v>0.1</v>
      </c>
      <c r="M58" s="565">
        <f t="shared" si="89"/>
        <v>0.2</v>
      </c>
      <c r="N58" s="565">
        <f t="shared" si="89"/>
        <v>0.2</v>
      </c>
      <c r="O58" s="561">
        <f t="shared" si="6"/>
        <v>0</v>
      </c>
      <c r="P58" s="565">
        <f t="shared" ref="P58:R58" si="90">IF(OR(P23="S",P23=""),P81,"-")</f>
        <v>0.33333333333333331</v>
      </c>
      <c r="Q58" s="565">
        <f t="shared" si="90"/>
        <v>0.33333333333333331</v>
      </c>
      <c r="R58" s="565">
        <f t="shared" si="90"/>
        <v>0.33333333333333331</v>
      </c>
      <c r="S58" s="561">
        <f t="shared" si="8"/>
        <v>0</v>
      </c>
      <c r="T58" s="565">
        <f t="shared" ref="T58:V58" si="91">IF(OR(T23="S",T23=""),T81,"-")</f>
        <v>0.33333333333333331</v>
      </c>
      <c r="U58" s="565">
        <f t="shared" si="91"/>
        <v>0.33333333333333331</v>
      </c>
      <c r="V58" s="565">
        <f t="shared" si="91"/>
        <v>0.33333333333333331</v>
      </c>
      <c r="W58" s="561">
        <f t="shared" si="10"/>
        <v>0</v>
      </c>
      <c r="X58" s="565">
        <f t="shared" ref="X58:Z58" si="92">IF(OR(X23="S",X23=""),X81,"-")</f>
        <v>0.33333333333333331</v>
      </c>
      <c r="Y58" s="565">
        <f t="shared" si="92"/>
        <v>0.33333333333333331</v>
      </c>
      <c r="Z58" s="565">
        <f t="shared" si="92"/>
        <v>0.33333333333333331</v>
      </c>
      <c r="AA58" s="561">
        <f t="shared" si="12"/>
        <v>0</v>
      </c>
      <c r="AB58" s="565" t="str">
        <f t="shared" ref="AB58:AK58" si="93">IF(AB23="S",AB81,"-")</f>
        <v>-</v>
      </c>
      <c r="AC58" s="565" t="str">
        <f t="shared" si="93"/>
        <v>-</v>
      </c>
      <c r="AD58" s="565" t="str">
        <f t="shared" si="93"/>
        <v>-</v>
      </c>
      <c r="AE58" s="565" t="str">
        <f t="shared" si="93"/>
        <v>-</v>
      </c>
      <c r="AF58" s="565" t="str">
        <f t="shared" si="93"/>
        <v>-</v>
      </c>
      <c r="AG58" s="565" t="str">
        <f t="shared" si="93"/>
        <v>-</v>
      </c>
      <c r="AH58" s="565" t="str">
        <f t="shared" si="93"/>
        <v>-</v>
      </c>
      <c r="AI58" s="565" t="str">
        <f t="shared" si="93"/>
        <v>-</v>
      </c>
      <c r="AJ58" s="565" t="str">
        <f t="shared" si="93"/>
        <v>-</v>
      </c>
      <c r="AK58" s="565" t="str">
        <f t="shared" si="93"/>
        <v>-</v>
      </c>
      <c r="AL58" s="561">
        <f t="shared" si="14"/>
        <v>0</v>
      </c>
      <c r="AM58" s="565">
        <f t="shared" ref="AM58:AQ58" si="94">IF(OR(AM23="S",AM23=""),AM81,"-")</f>
        <v>0.2</v>
      </c>
      <c r="AN58" s="565">
        <f t="shared" si="94"/>
        <v>0.15</v>
      </c>
      <c r="AO58" s="565">
        <f t="shared" si="94"/>
        <v>0.15</v>
      </c>
      <c r="AP58" s="565">
        <f t="shared" si="94"/>
        <v>0.25</v>
      </c>
      <c r="AQ58" s="565">
        <f t="shared" si="94"/>
        <v>0.25</v>
      </c>
      <c r="AR58" s="561">
        <f t="shared" si="16"/>
        <v>0</v>
      </c>
      <c r="AS58" s="589">
        <f t="shared" si="31"/>
        <v>0</v>
      </c>
    </row>
    <row r="59" spans="2:45" s="558" customFormat="1" ht="20.100000000000001" customHeight="1" x14ac:dyDescent="0.25">
      <c r="B59" s="558">
        <f t="shared" ref="B59:C59" si="95">B24</f>
        <v>0</v>
      </c>
      <c r="C59" s="592">
        <f t="shared" si="95"/>
        <v>0</v>
      </c>
      <c r="F59" s="568"/>
      <c r="G59" s="565"/>
      <c r="H59" s="565">
        <f t="shared" ref="H59:N59" si="96">IF(OR(H24="S",H24=""),H82,"-")</f>
        <v>0.1</v>
      </c>
      <c r="I59" s="565">
        <f t="shared" si="96"/>
        <v>0.1</v>
      </c>
      <c r="J59" s="565">
        <f t="shared" si="96"/>
        <v>0.1</v>
      </c>
      <c r="K59" s="565">
        <f t="shared" si="96"/>
        <v>0.2</v>
      </c>
      <c r="L59" s="565">
        <f t="shared" si="96"/>
        <v>0.1</v>
      </c>
      <c r="M59" s="565">
        <f t="shared" si="96"/>
        <v>0.2</v>
      </c>
      <c r="N59" s="565">
        <f t="shared" si="96"/>
        <v>0.2</v>
      </c>
      <c r="O59" s="561">
        <f t="shared" si="6"/>
        <v>0</v>
      </c>
      <c r="P59" s="565">
        <f t="shared" ref="P59:R59" si="97">IF(OR(P24="S",P24=""),P82,"-")</f>
        <v>0.33333333333333331</v>
      </c>
      <c r="Q59" s="565">
        <f t="shared" si="97"/>
        <v>0.33333333333333331</v>
      </c>
      <c r="R59" s="565">
        <f t="shared" si="97"/>
        <v>0.33333333333333331</v>
      </c>
      <c r="S59" s="561">
        <f t="shared" si="8"/>
        <v>0</v>
      </c>
      <c r="T59" s="565">
        <f t="shared" ref="T59:V59" si="98">IF(OR(T24="S",T24=""),T82,"-")</f>
        <v>0.33333333333333331</v>
      </c>
      <c r="U59" s="565">
        <f t="shared" si="98"/>
        <v>0.33333333333333331</v>
      </c>
      <c r="V59" s="565">
        <f t="shared" si="98"/>
        <v>0.33333333333333331</v>
      </c>
      <c r="W59" s="561">
        <f t="shared" si="10"/>
        <v>0</v>
      </c>
      <c r="X59" s="565">
        <f t="shared" ref="X59:Z59" si="99">IF(OR(X24="S",X24=""),X82,"-")</f>
        <v>0.33333333333333331</v>
      </c>
      <c r="Y59" s="565">
        <f t="shared" si="99"/>
        <v>0.33333333333333331</v>
      </c>
      <c r="Z59" s="565">
        <f t="shared" si="99"/>
        <v>0.33333333333333331</v>
      </c>
      <c r="AA59" s="561">
        <f t="shared" si="12"/>
        <v>0</v>
      </c>
      <c r="AB59" s="565" t="str">
        <f t="shared" ref="AB59:AK59" si="100">IF(AB24="S",AB82,"-")</f>
        <v>-</v>
      </c>
      <c r="AC59" s="565" t="str">
        <f t="shared" si="100"/>
        <v>-</v>
      </c>
      <c r="AD59" s="565" t="str">
        <f t="shared" si="100"/>
        <v>-</v>
      </c>
      <c r="AE59" s="565" t="str">
        <f t="shared" si="100"/>
        <v>-</v>
      </c>
      <c r="AF59" s="565" t="str">
        <f t="shared" si="100"/>
        <v>-</v>
      </c>
      <c r="AG59" s="565" t="str">
        <f t="shared" si="100"/>
        <v>-</v>
      </c>
      <c r="AH59" s="565" t="str">
        <f t="shared" si="100"/>
        <v>-</v>
      </c>
      <c r="AI59" s="565" t="str">
        <f t="shared" si="100"/>
        <v>-</v>
      </c>
      <c r="AJ59" s="565" t="str">
        <f t="shared" si="100"/>
        <v>-</v>
      </c>
      <c r="AK59" s="565" t="str">
        <f t="shared" si="100"/>
        <v>-</v>
      </c>
      <c r="AL59" s="561">
        <f t="shared" si="14"/>
        <v>0</v>
      </c>
      <c r="AM59" s="565">
        <f t="shared" ref="AM59:AQ59" si="101">IF(OR(AM24="S",AM24=""),AM82,"-")</f>
        <v>0.2</v>
      </c>
      <c r="AN59" s="565">
        <f t="shared" si="101"/>
        <v>0.15</v>
      </c>
      <c r="AO59" s="565">
        <f t="shared" si="101"/>
        <v>0.15</v>
      </c>
      <c r="AP59" s="565">
        <f t="shared" si="101"/>
        <v>0.25</v>
      </c>
      <c r="AQ59" s="565">
        <f t="shared" si="101"/>
        <v>0.25</v>
      </c>
      <c r="AR59" s="561">
        <f t="shared" si="16"/>
        <v>0</v>
      </c>
      <c r="AS59" s="589">
        <f t="shared" si="31"/>
        <v>0</v>
      </c>
    </row>
    <row r="60" spans="2:45" s="558" customFormat="1" ht="20.100000000000001" customHeight="1" x14ac:dyDescent="0.25">
      <c r="B60" s="558">
        <f t="shared" ref="B60:C60" si="102">B25</f>
        <v>0</v>
      </c>
      <c r="C60" s="592">
        <f t="shared" si="102"/>
        <v>0</v>
      </c>
      <c r="F60" s="568"/>
      <c r="G60" s="565"/>
      <c r="H60" s="565">
        <f t="shared" ref="H60:N60" si="103">IF(OR(H25="S",H25=""),H83,"-")</f>
        <v>0.1</v>
      </c>
      <c r="I60" s="565">
        <f t="shared" si="103"/>
        <v>0.1</v>
      </c>
      <c r="J60" s="565">
        <f t="shared" si="103"/>
        <v>0.1</v>
      </c>
      <c r="K60" s="565">
        <f t="shared" si="103"/>
        <v>0.2</v>
      </c>
      <c r="L60" s="565">
        <f t="shared" si="103"/>
        <v>0.1</v>
      </c>
      <c r="M60" s="565">
        <f t="shared" si="103"/>
        <v>0.2</v>
      </c>
      <c r="N60" s="565">
        <f t="shared" si="103"/>
        <v>0.2</v>
      </c>
      <c r="O60" s="561">
        <f t="shared" si="6"/>
        <v>0</v>
      </c>
      <c r="P60" s="565">
        <f t="shared" ref="P60:R60" si="104">IF(OR(P25="S",P25=""),P83,"-")</f>
        <v>0.33333333333333331</v>
      </c>
      <c r="Q60" s="565">
        <f t="shared" si="104"/>
        <v>0.33333333333333331</v>
      </c>
      <c r="R60" s="565">
        <f t="shared" si="104"/>
        <v>0.33333333333333331</v>
      </c>
      <c r="S60" s="561">
        <f t="shared" si="8"/>
        <v>0</v>
      </c>
      <c r="T60" s="565">
        <f t="shared" ref="T60:V60" si="105">IF(OR(T25="S",T25=""),T83,"-")</f>
        <v>0.33333333333333331</v>
      </c>
      <c r="U60" s="565">
        <f t="shared" si="105"/>
        <v>0.33333333333333331</v>
      </c>
      <c r="V60" s="565">
        <f t="shared" si="105"/>
        <v>0.33333333333333331</v>
      </c>
      <c r="W60" s="561">
        <f t="shared" si="10"/>
        <v>0</v>
      </c>
      <c r="X60" s="565">
        <f t="shared" ref="X60:Z60" si="106">IF(OR(X25="S",X25=""),X83,"-")</f>
        <v>0.33333333333333331</v>
      </c>
      <c r="Y60" s="565">
        <f t="shared" si="106"/>
        <v>0.33333333333333331</v>
      </c>
      <c r="Z60" s="565">
        <f t="shared" si="106"/>
        <v>0.33333333333333331</v>
      </c>
      <c r="AA60" s="561">
        <f t="shared" si="12"/>
        <v>0</v>
      </c>
      <c r="AB60" s="565" t="str">
        <f t="shared" ref="AB60:AK60" si="107">IF(AB25="S",AB83,"-")</f>
        <v>-</v>
      </c>
      <c r="AC60" s="565" t="str">
        <f t="shared" si="107"/>
        <v>-</v>
      </c>
      <c r="AD60" s="565" t="str">
        <f t="shared" si="107"/>
        <v>-</v>
      </c>
      <c r="AE60" s="565" t="str">
        <f t="shared" si="107"/>
        <v>-</v>
      </c>
      <c r="AF60" s="565" t="str">
        <f t="shared" si="107"/>
        <v>-</v>
      </c>
      <c r="AG60" s="565" t="str">
        <f t="shared" si="107"/>
        <v>-</v>
      </c>
      <c r="AH60" s="565" t="str">
        <f t="shared" si="107"/>
        <v>-</v>
      </c>
      <c r="AI60" s="565" t="str">
        <f t="shared" si="107"/>
        <v>-</v>
      </c>
      <c r="AJ60" s="565" t="str">
        <f t="shared" si="107"/>
        <v>-</v>
      </c>
      <c r="AK60" s="565" t="str">
        <f t="shared" si="107"/>
        <v>-</v>
      </c>
      <c r="AL60" s="561">
        <f t="shared" si="14"/>
        <v>0</v>
      </c>
      <c r="AM60" s="565">
        <f t="shared" ref="AM60:AQ60" si="108">IF(OR(AM25="S",AM25=""),AM83,"-")</f>
        <v>0.2</v>
      </c>
      <c r="AN60" s="565">
        <f t="shared" si="108"/>
        <v>0.15</v>
      </c>
      <c r="AO60" s="565">
        <f t="shared" si="108"/>
        <v>0.15</v>
      </c>
      <c r="AP60" s="565">
        <f t="shared" si="108"/>
        <v>0.25</v>
      </c>
      <c r="AQ60" s="565">
        <f t="shared" si="108"/>
        <v>0.25</v>
      </c>
      <c r="AR60" s="561">
        <f t="shared" si="16"/>
        <v>0</v>
      </c>
      <c r="AS60" s="589">
        <f t="shared" si="31"/>
        <v>0</v>
      </c>
    </row>
    <row r="61" spans="2:45" s="558" customFormat="1" ht="20.100000000000001" customHeight="1" x14ac:dyDescent="0.25">
      <c r="B61" s="558">
        <f t="shared" ref="B61:C62" si="109">B26</f>
        <v>0</v>
      </c>
      <c r="C61" s="592">
        <f t="shared" si="109"/>
        <v>0</v>
      </c>
      <c r="F61" s="568"/>
      <c r="G61" s="565"/>
      <c r="H61" s="565">
        <f t="shared" ref="H61:N61" si="110">IF(OR(H26="S",H26=""),H84,"-")</f>
        <v>0.1</v>
      </c>
      <c r="I61" s="565">
        <f t="shared" si="110"/>
        <v>0.1</v>
      </c>
      <c r="J61" s="565">
        <f t="shared" si="110"/>
        <v>0.1</v>
      </c>
      <c r="K61" s="565">
        <f t="shared" si="110"/>
        <v>0.2</v>
      </c>
      <c r="L61" s="565">
        <f t="shared" si="110"/>
        <v>0.1</v>
      </c>
      <c r="M61" s="565">
        <f t="shared" si="110"/>
        <v>0.2</v>
      </c>
      <c r="N61" s="565">
        <f t="shared" si="110"/>
        <v>0.2</v>
      </c>
      <c r="O61" s="561">
        <f t="shared" si="6"/>
        <v>0</v>
      </c>
      <c r="P61" s="565">
        <f t="shared" ref="P61:R61" si="111">IF(OR(P26="S",P26=""),P84,"-")</f>
        <v>0.33333333333333331</v>
      </c>
      <c r="Q61" s="565">
        <f t="shared" si="111"/>
        <v>0.33333333333333331</v>
      </c>
      <c r="R61" s="565">
        <f t="shared" si="111"/>
        <v>0.33333333333333331</v>
      </c>
      <c r="S61" s="561">
        <f t="shared" si="8"/>
        <v>0</v>
      </c>
      <c r="T61" s="565">
        <f t="shared" ref="T61:V61" si="112">IF(OR(T26="S",T26=""),T84,"-")</f>
        <v>0.33333333333333331</v>
      </c>
      <c r="U61" s="565">
        <f t="shared" si="112"/>
        <v>0.33333333333333331</v>
      </c>
      <c r="V61" s="565">
        <f t="shared" si="112"/>
        <v>0.33333333333333331</v>
      </c>
      <c r="W61" s="561">
        <f t="shared" si="10"/>
        <v>0</v>
      </c>
      <c r="X61" s="565">
        <f t="shared" ref="X61:Z61" si="113">IF(OR(X26="S",X26=""),X84,"-")</f>
        <v>0.33333333333333331</v>
      </c>
      <c r="Y61" s="565">
        <f t="shared" si="113"/>
        <v>0.33333333333333331</v>
      </c>
      <c r="Z61" s="565">
        <f t="shared" si="113"/>
        <v>0.33333333333333331</v>
      </c>
      <c r="AA61" s="561">
        <f t="shared" si="12"/>
        <v>0</v>
      </c>
      <c r="AB61" s="565" t="str">
        <f t="shared" ref="AB61:AK61" si="114">IF(AB26="S",AB84,"-")</f>
        <v>-</v>
      </c>
      <c r="AC61" s="565" t="str">
        <f t="shared" si="114"/>
        <v>-</v>
      </c>
      <c r="AD61" s="565" t="str">
        <f t="shared" si="114"/>
        <v>-</v>
      </c>
      <c r="AE61" s="565" t="str">
        <f t="shared" si="114"/>
        <v>-</v>
      </c>
      <c r="AF61" s="565" t="str">
        <f t="shared" si="114"/>
        <v>-</v>
      </c>
      <c r="AG61" s="565" t="str">
        <f t="shared" si="114"/>
        <v>-</v>
      </c>
      <c r="AH61" s="565" t="str">
        <f t="shared" si="114"/>
        <v>-</v>
      </c>
      <c r="AI61" s="565" t="str">
        <f t="shared" si="114"/>
        <v>-</v>
      </c>
      <c r="AJ61" s="565" t="str">
        <f t="shared" si="114"/>
        <v>-</v>
      </c>
      <c r="AK61" s="565" t="str">
        <f t="shared" si="114"/>
        <v>-</v>
      </c>
      <c r="AL61" s="561">
        <f t="shared" si="14"/>
        <v>0</v>
      </c>
      <c r="AM61" s="565">
        <f t="shared" ref="AM61:AQ61" si="115">IF(OR(AM26="S",AM26=""),AM84,"-")</f>
        <v>0.2</v>
      </c>
      <c r="AN61" s="565">
        <f t="shared" si="115"/>
        <v>0.15</v>
      </c>
      <c r="AO61" s="565">
        <f t="shared" si="115"/>
        <v>0.15</v>
      </c>
      <c r="AP61" s="565">
        <f t="shared" si="115"/>
        <v>0.25</v>
      </c>
      <c r="AQ61" s="565">
        <f t="shared" si="115"/>
        <v>0.25</v>
      </c>
      <c r="AR61" s="561">
        <f t="shared" si="16"/>
        <v>0</v>
      </c>
      <c r="AS61" s="589">
        <f t="shared" si="31"/>
        <v>0</v>
      </c>
    </row>
    <row r="62" spans="2:45" s="558" customFormat="1" ht="20.100000000000001" customHeight="1" thickBot="1" x14ac:dyDescent="0.3">
      <c r="B62" s="558">
        <f t="shared" si="109"/>
        <v>0</v>
      </c>
      <c r="C62" s="592">
        <f t="shared" si="109"/>
        <v>0</v>
      </c>
      <c r="F62" s="595"/>
      <c r="G62" s="580"/>
      <c r="H62" s="580">
        <f t="shared" ref="H62:N62" si="116">IF(OR(H27="S",H27=""),H85,"-")</f>
        <v>0.1</v>
      </c>
      <c r="I62" s="580">
        <f t="shared" si="116"/>
        <v>0.1</v>
      </c>
      <c r="J62" s="580">
        <f t="shared" si="116"/>
        <v>0.1</v>
      </c>
      <c r="K62" s="580">
        <f t="shared" si="116"/>
        <v>0.2</v>
      </c>
      <c r="L62" s="580">
        <f t="shared" si="116"/>
        <v>0.1</v>
      </c>
      <c r="M62" s="580">
        <f t="shared" si="116"/>
        <v>0.2</v>
      </c>
      <c r="N62" s="580">
        <f t="shared" si="116"/>
        <v>0.2</v>
      </c>
      <c r="O62" s="596">
        <f t="shared" si="6"/>
        <v>0</v>
      </c>
      <c r="P62" s="580">
        <f t="shared" ref="P62:R62" si="117">IF(OR(P27="S",P27=""),P85,"-")</f>
        <v>0.33333333333333331</v>
      </c>
      <c r="Q62" s="580">
        <f t="shared" si="117"/>
        <v>0.33333333333333331</v>
      </c>
      <c r="R62" s="580">
        <f t="shared" si="117"/>
        <v>0.33333333333333331</v>
      </c>
      <c r="S62" s="596">
        <f t="shared" si="8"/>
        <v>0</v>
      </c>
      <c r="T62" s="580">
        <f t="shared" ref="T62:V62" si="118">IF(OR(T27="S",T27=""),T85,"-")</f>
        <v>0.33333333333333331</v>
      </c>
      <c r="U62" s="580">
        <f t="shared" si="118"/>
        <v>0.33333333333333331</v>
      </c>
      <c r="V62" s="580">
        <f t="shared" si="118"/>
        <v>0.33333333333333331</v>
      </c>
      <c r="W62" s="596">
        <f t="shared" si="10"/>
        <v>0</v>
      </c>
      <c r="X62" s="580">
        <f t="shared" ref="X62:Z62" si="119">IF(OR(X27="S",X27=""),X85,"-")</f>
        <v>0.33333333333333331</v>
      </c>
      <c r="Y62" s="580">
        <f t="shared" si="119"/>
        <v>0.33333333333333331</v>
      </c>
      <c r="Z62" s="580">
        <f t="shared" si="119"/>
        <v>0.33333333333333331</v>
      </c>
      <c r="AA62" s="596">
        <f t="shared" si="12"/>
        <v>0</v>
      </c>
      <c r="AB62" s="580" t="str">
        <f t="shared" ref="AB62:AK62" si="120">IF(AB27="S",AB85,"-")</f>
        <v>-</v>
      </c>
      <c r="AC62" s="580" t="str">
        <f t="shared" si="120"/>
        <v>-</v>
      </c>
      <c r="AD62" s="580" t="str">
        <f t="shared" si="120"/>
        <v>-</v>
      </c>
      <c r="AE62" s="580" t="str">
        <f t="shared" si="120"/>
        <v>-</v>
      </c>
      <c r="AF62" s="580" t="str">
        <f t="shared" si="120"/>
        <v>-</v>
      </c>
      <c r="AG62" s="580" t="str">
        <f t="shared" si="120"/>
        <v>-</v>
      </c>
      <c r="AH62" s="580" t="str">
        <f t="shared" si="120"/>
        <v>-</v>
      </c>
      <c r="AI62" s="580" t="str">
        <f t="shared" si="120"/>
        <v>-</v>
      </c>
      <c r="AJ62" s="580" t="str">
        <f t="shared" si="120"/>
        <v>-</v>
      </c>
      <c r="AK62" s="580" t="str">
        <f t="shared" si="120"/>
        <v>-</v>
      </c>
      <c r="AL62" s="596">
        <f t="shared" si="14"/>
        <v>0</v>
      </c>
      <c r="AM62" s="580">
        <f t="shared" ref="AM62:AQ62" si="121">IF(OR(AM27="S",AM27=""),AM85,"-")</f>
        <v>0.2</v>
      </c>
      <c r="AN62" s="580">
        <f t="shared" si="121"/>
        <v>0.15</v>
      </c>
      <c r="AO62" s="580">
        <f t="shared" si="121"/>
        <v>0.15</v>
      </c>
      <c r="AP62" s="580">
        <f t="shared" si="121"/>
        <v>0.25</v>
      </c>
      <c r="AQ62" s="580">
        <f t="shared" si="121"/>
        <v>0.25</v>
      </c>
      <c r="AR62" s="596">
        <f t="shared" si="16"/>
        <v>0</v>
      </c>
      <c r="AS62" s="597">
        <f t="shared" si="31"/>
        <v>0</v>
      </c>
    </row>
    <row r="63" spans="2:45" s="37" customFormat="1" ht="20.100000000000001" customHeight="1" x14ac:dyDescent="0.25">
      <c r="F63" s="73"/>
      <c r="G63" s="73"/>
      <c r="H63" s="73"/>
      <c r="I63" s="73"/>
      <c r="J63" s="73"/>
      <c r="K63" s="73"/>
      <c r="L63" s="73"/>
      <c r="M63" s="73"/>
      <c r="N63" s="73"/>
      <c r="O63" s="172"/>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row>
    <row r="64" spans="2:45" ht="20.100000000000001" customHeight="1" thickBot="1" x14ac:dyDescent="0.3">
      <c r="O64" s="4"/>
      <c r="S64" s="4"/>
      <c r="W64" s="4"/>
      <c r="AA64" s="4"/>
      <c r="AL64" s="4"/>
      <c r="AR64" s="4"/>
    </row>
    <row r="65" spans="2:44" s="37" customFormat="1" ht="20.100000000000001" customHeight="1" x14ac:dyDescent="0.25">
      <c r="B65" s="37">
        <f t="shared" ref="B65:C71" si="122">B7</f>
        <v>1</v>
      </c>
      <c r="C65" s="416" t="str">
        <f t="shared" si="122"/>
        <v>CBH dos Afluentes do Rio Paranaíba no DF</v>
      </c>
      <c r="D65" s="415" t="s">
        <v>287</v>
      </c>
      <c r="F65" s="573" t="s">
        <v>203</v>
      </c>
      <c r="G65" s="574" t="s">
        <v>203</v>
      </c>
      <c r="H65" s="575">
        <f>H88</f>
        <v>0.1</v>
      </c>
      <c r="I65" s="575">
        <f t="shared" ref="I65:N65" si="123">I88</f>
        <v>0.1</v>
      </c>
      <c r="J65" s="575">
        <f t="shared" si="123"/>
        <v>0.1</v>
      </c>
      <c r="K65" s="575">
        <f t="shared" si="123"/>
        <v>0.2</v>
      </c>
      <c r="L65" s="575">
        <f t="shared" si="123"/>
        <v>0.1</v>
      </c>
      <c r="M65" s="575">
        <f t="shared" si="123"/>
        <v>0.2</v>
      </c>
      <c r="N65" s="575">
        <f t="shared" si="123"/>
        <v>0.2</v>
      </c>
      <c r="O65" s="563"/>
      <c r="P65" s="575">
        <f t="shared" ref="P65:R65" si="124">P88</f>
        <v>0.33333333333333331</v>
      </c>
      <c r="Q65" s="575">
        <f t="shared" si="124"/>
        <v>0.33333333333333331</v>
      </c>
      <c r="R65" s="575">
        <f t="shared" si="124"/>
        <v>0.33333333333333331</v>
      </c>
      <c r="S65" s="563"/>
      <c r="T65" s="575">
        <f t="shared" ref="T65:V65" si="125">T88</f>
        <v>0.33333333333333331</v>
      </c>
      <c r="U65" s="575">
        <f t="shared" si="125"/>
        <v>0.33333333333333331</v>
      </c>
      <c r="V65" s="575">
        <f t="shared" si="125"/>
        <v>0.33333333333333331</v>
      </c>
      <c r="W65" s="563"/>
      <c r="X65" s="575">
        <f t="shared" ref="X65:Z65" si="126">X88</f>
        <v>0.33333333333333331</v>
      </c>
      <c r="Y65" s="575">
        <f t="shared" si="126"/>
        <v>0.33333333333333331</v>
      </c>
      <c r="Z65" s="575">
        <f t="shared" si="126"/>
        <v>0.33333333333333331</v>
      </c>
      <c r="AA65" s="577"/>
      <c r="AB65" s="575">
        <f t="shared" ref="AB65:AF74" si="127">(AB88-SUM($AJ65:$AK65)*AB88)</f>
        <v>0.05</v>
      </c>
      <c r="AC65" s="575">
        <f t="shared" si="127"/>
        <v>0.2</v>
      </c>
      <c r="AD65" s="575">
        <f t="shared" si="127"/>
        <v>0.35</v>
      </c>
      <c r="AE65" s="575">
        <f t="shared" si="127"/>
        <v>0.05</v>
      </c>
      <c r="AF65" s="575">
        <f t="shared" si="127"/>
        <v>0.35</v>
      </c>
      <c r="AG65" s="575"/>
      <c r="AH65" s="575"/>
      <c r="AI65" s="575"/>
      <c r="AJ65" s="575">
        <f t="shared" ref="AJ65:AK85" si="128">IF(OR(AJ7="S",AJ7="S"),AJ88,0)</f>
        <v>0</v>
      </c>
      <c r="AK65" s="575">
        <f t="shared" si="128"/>
        <v>0</v>
      </c>
      <c r="AL65" s="567"/>
      <c r="AM65" s="575">
        <f t="shared" ref="AM65:AQ65" si="129">AM88</f>
        <v>0.2</v>
      </c>
      <c r="AN65" s="575">
        <f t="shared" si="129"/>
        <v>0.15</v>
      </c>
      <c r="AO65" s="575">
        <f t="shared" si="129"/>
        <v>0.15</v>
      </c>
      <c r="AP65" s="575">
        <f t="shared" si="129"/>
        <v>0.25</v>
      </c>
      <c r="AQ65" s="575">
        <f t="shared" si="129"/>
        <v>0.25</v>
      </c>
      <c r="AR65" s="578"/>
    </row>
    <row r="66" spans="2:44" s="37" customFormat="1" ht="20.100000000000001" customHeight="1" x14ac:dyDescent="0.25">
      <c r="B66" s="37">
        <f t="shared" si="122"/>
        <v>2</v>
      </c>
      <c r="C66" s="416" t="str">
        <f t="shared" si="122"/>
        <v>CBH dos Afluentes do Rio Preto</v>
      </c>
      <c r="F66" s="584" t="s">
        <v>203</v>
      </c>
      <c r="G66" s="569" t="s">
        <v>203</v>
      </c>
      <c r="H66" s="570">
        <f t="shared" ref="H66:N66" si="130">H89</f>
        <v>0.1</v>
      </c>
      <c r="I66" s="570">
        <f t="shared" si="130"/>
        <v>0.1</v>
      </c>
      <c r="J66" s="570">
        <f t="shared" si="130"/>
        <v>0.1</v>
      </c>
      <c r="K66" s="570">
        <f t="shared" si="130"/>
        <v>0.2</v>
      </c>
      <c r="L66" s="570">
        <f t="shared" si="130"/>
        <v>0.1</v>
      </c>
      <c r="M66" s="570">
        <f t="shared" si="130"/>
        <v>0.2</v>
      </c>
      <c r="N66" s="570">
        <f t="shared" si="130"/>
        <v>0.2</v>
      </c>
      <c r="O66" s="560"/>
      <c r="P66" s="570">
        <f t="shared" ref="P66:R66" si="131">P89</f>
        <v>0.33333333333333331</v>
      </c>
      <c r="Q66" s="570">
        <f t="shared" si="131"/>
        <v>0.33333333333333331</v>
      </c>
      <c r="R66" s="570">
        <f t="shared" si="131"/>
        <v>0.33333333333333331</v>
      </c>
      <c r="S66" s="560"/>
      <c r="T66" s="570">
        <f t="shared" ref="T66:V66" si="132">T89</f>
        <v>0.33333333333333331</v>
      </c>
      <c r="U66" s="570">
        <f t="shared" si="132"/>
        <v>0.33333333333333331</v>
      </c>
      <c r="V66" s="570">
        <f t="shared" si="132"/>
        <v>0.33333333333333331</v>
      </c>
      <c r="W66" s="560"/>
      <c r="X66" s="570">
        <f t="shared" ref="X66:Z66" si="133">X89</f>
        <v>0.33333333333333331</v>
      </c>
      <c r="Y66" s="570">
        <f t="shared" si="133"/>
        <v>0.33333333333333331</v>
      </c>
      <c r="Z66" s="570">
        <f t="shared" si="133"/>
        <v>0.33333333333333331</v>
      </c>
      <c r="AA66" s="572"/>
      <c r="AB66" s="570">
        <f t="shared" si="127"/>
        <v>4.4999999999999998E-2</v>
      </c>
      <c r="AC66" s="570">
        <f t="shared" si="127"/>
        <v>0.18</v>
      </c>
      <c r="AD66" s="570">
        <f t="shared" si="127"/>
        <v>0.315</v>
      </c>
      <c r="AE66" s="570">
        <f t="shared" si="127"/>
        <v>4.4999999999999998E-2</v>
      </c>
      <c r="AF66" s="570">
        <f t="shared" si="127"/>
        <v>0.315</v>
      </c>
      <c r="AG66" s="570"/>
      <c r="AH66" s="570"/>
      <c r="AI66" s="570"/>
      <c r="AJ66" s="570">
        <f t="shared" si="128"/>
        <v>0.1</v>
      </c>
      <c r="AK66" s="570">
        <f t="shared" si="128"/>
        <v>0</v>
      </c>
      <c r="AL66" s="565"/>
      <c r="AM66" s="570">
        <f t="shared" ref="AM66:AQ66" si="134">AM89</f>
        <v>0.2</v>
      </c>
      <c r="AN66" s="570">
        <f t="shared" si="134"/>
        <v>0.15</v>
      </c>
      <c r="AO66" s="570">
        <f t="shared" si="134"/>
        <v>0.15</v>
      </c>
      <c r="AP66" s="570">
        <f t="shared" si="134"/>
        <v>0.25</v>
      </c>
      <c r="AQ66" s="570">
        <f t="shared" si="134"/>
        <v>0.25</v>
      </c>
      <c r="AR66" s="579"/>
    </row>
    <row r="67" spans="2:44" s="37" customFormat="1" ht="20.100000000000001" customHeight="1" x14ac:dyDescent="0.25">
      <c r="B67" s="37">
        <f t="shared" si="122"/>
        <v>3</v>
      </c>
      <c r="C67" s="416" t="str">
        <f t="shared" si="122"/>
        <v>CBH dos Afluentes do Rio Maranhão</v>
      </c>
      <c r="F67" s="584" t="s">
        <v>203</v>
      </c>
      <c r="G67" s="569" t="s">
        <v>203</v>
      </c>
      <c r="H67" s="570">
        <f t="shared" ref="H67:N67" si="135">H90</f>
        <v>0.1</v>
      </c>
      <c r="I67" s="570">
        <f t="shared" si="135"/>
        <v>0.1</v>
      </c>
      <c r="J67" s="570">
        <f t="shared" si="135"/>
        <v>0.1</v>
      </c>
      <c r="K67" s="570">
        <f t="shared" si="135"/>
        <v>0.2</v>
      </c>
      <c r="L67" s="570">
        <f t="shared" si="135"/>
        <v>0.1</v>
      </c>
      <c r="M67" s="570">
        <f t="shared" si="135"/>
        <v>0.2</v>
      </c>
      <c r="N67" s="570">
        <f t="shared" si="135"/>
        <v>0.2</v>
      </c>
      <c r="O67" s="560"/>
      <c r="P67" s="570">
        <f t="shared" ref="P67:R67" si="136">P90</f>
        <v>0.33333333333333331</v>
      </c>
      <c r="Q67" s="570">
        <f t="shared" si="136"/>
        <v>0.33333333333333331</v>
      </c>
      <c r="R67" s="570">
        <f t="shared" si="136"/>
        <v>0.33333333333333331</v>
      </c>
      <c r="S67" s="560"/>
      <c r="T67" s="570">
        <f t="shared" ref="T67:V67" si="137">T90</f>
        <v>0.33333333333333331</v>
      </c>
      <c r="U67" s="570">
        <f t="shared" si="137"/>
        <v>0.33333333333333331</v>
      </c>
      <c r="V67" s="570">
        <f t="shared" si="137"/>
        <v>0.33333333333333331</v>
      </c>
      <c r="W67" s="560"/>
      <c r="X67" s="570">
        <f t="shared" ref="X67:Z67" si="138">X90</f>
        <v>0.33333333333333331</v>
      </c>
      <c r="Y67" s="570">
        <f t="shared" si="138"/>
        <v>0.33333333333333331</v>
      </c>
      <c r="Z67" s="570">
        <f t="shared" si="138"/>
        <v>0.33333333333333331</v>
      </c>
      <c r="AA67" s="572"/>
      <c r="AB67" s="570">
        <f t="shared" si="127"/>
        <v>0.04</v>
      </c>
      <c r="AC67" s="570">
        <f t="shared" si="127"/>
        <v>0.16</v>
      </c>
      <c r="AD67" s="570">
        <f t="shared" si="127"/>
        <v>0.27999999999999997</v>
      </c>
      <c r="AE67" s="570">
        <f t="shared" si="127"/>
        <v>0.04</v>
      </c>
      <c r="AF67" s="570">
        <f t="shared" si="127"/>
        <v>0.27999999999999997</v>
      </c>
      <c r="AG67" s="570"/>
      <c r="AH67" s="570"/>
      <c r="AI67" s="570"/>
      <c r="AJ67" s="570">
        <f t="shared" si="128"/>
        <v>0.1</v>
      </c>
      <c r="AK67" s="570">
        <f t="shared" si="128"/>
        <v>0.1</v>
      </c>
      <c r="AL67" s="565"/>
      <c r="AM67" s="570">
        <f t="shared" ref="AM67:AQ67" si="139">AM90</f>
        <v>0.2</v>
      </c>
      <c r="AN67" s="570">
        <f t="shared" si="139"/>
        <v>0.15</v>
      </c>
      <c r="AO67" s="570">
        <f t="shared" si="139"/>
        <v>0.15</v>
      </c>
      <c r="AP67" s="570">
        <f t="shared" si="139"/>
        <v>0.25</v>
      </c>
      <c r="AQ67" s="570">
        <f t="shared" si="139"/>
        <v>0.25</v>
      </c>
      <c r="AR67" s="579"/>
    </row>
    <row r="68" spans="2:44" s="37" customFormat="1" ht="20.100000000000001" customHeight="1" x14ac:dyDescent="0.25">
      <c r="B68" s="37">
        <f t="shared" si="122"/>
        <v>0</v>
      </c>
      <c r="C68" s="416">
        <f t="shared" si="122"/>
        <v>0</v>
      </c>
      <c r="F68" s="584" t="s">
        <v>203</v>
      </c>
      <c r="G68" s="569" t="s">
        <v>203</v>
      </c>
      <c r="H68" s="570">
        <f t="shared" ref="H68:N68" si="140">H91</f>
        <v>0.1</v>
      </c>
      <c r="I68" s="570">
        <f t="shared" si="140"/>
        <v>0.1</v>
      </c>
      <c r="J68" s="570">
        <f t="shared" si="140"/>
        <v>0.1</v>
      </c>
      <c r="K68" s="570">
        <f t="shared" si="140"/>
        <v>0.2</v>
      </c>
      <c r="L68" s="570">
        <f t="shared" si="140"/>
        <v>0.1</v>
      </c>
      <c r="M68" s="570">
        <f t="shared" si="140"/>
        <v>0.2</v>
      </c>
      <c r="N68" s="570">
        <f t="shared" si="140"/>
        <v>0.2</v>
      </c>
      <c r="O68" s="560"/>
      <c r="P68" s="570">
        <f t="shared" ref="P68:R68" si="141">P91</f>
        <v>0.33333333333333331</v>
      </c>
      <c r="Q68" s="570">
        <f t="shared" si="141"/>
        <v>0.33333333333333331</v>
      </c>
      <c r="R68" s="570">
        <f t="shared" si="141"/>
        <v>0.33333333333333331</v>
      </c>
      <c r="S68" s="560"/>
      <c r="T68" s="570">
        <f t="shared" ref="T68:V68" si="142">T91</f>
        <v>0.33333333333333331</v>
      </c>
      <c r="U68" s="570">
        <f t="shared" si="142"/>
        <v>0.33333333333333331</v>
      </c>
      <c r="V68" s="570">
        <f t="shared" si="142"/>
        <v>0.33333333333333331</v>
      </c>
      <c r="W68" s="560"/>
      <c r="X68" s="570">
        <f t="shared" ref="X68:Z68" si="143">X91</f>
        <v>0.33333333333333331</v>
      </c>
      <c r="Y68" s="570">
        <f t="shared" si="143"/>
        <v>0.33333333333333331</v>
      </c>
      <c r="Z68" s="570">
        <f t="shared" si="143"/>
        <v>0.33333333333333331</v>
      </c>
      <c r="AA68" s="572"/>
      <c r="AB68" s="570">
        <f t="shared" si="127"/>
        <v>0.05</v>
      </c>
      <c r="AC68" s="570">
        <f t="shared" si="127"/>
        <v>0.2</v>
      </c>
      <c r="AD68" s="570">
        <f t="shared" si="127"/>
        <v>0.35</v>
      </c>
      <c r="AE68" s="570">
        <f t="shared" si="127"/>
        <v>0.05</v>
      </c>
      <c r="AF68" s="570">
        <f t="shared" si="127"/>
        <v>0.35</v>
      </c>
      <c r="AG68" s="570"/>
      <c r="AH68" s="570"/>
      <c r="AI68" s="570"/>
      <c r="AJ68" s="570">
        <f t="shared" si="128"/>
        <v>0</v>
      </c>
      <c r="AK68" s="570">
        <f t="shared" si="128"/>
        <v>0</v>
      </c>
      <c r="AL68" s="565"/>
      <c r="AM68" s="570">
        <f t="shared" ref="AM68:AQ68" si="144">AM91</f>
        <v>0.2</v>
      </c>
      <c r="AN68" s="570">
        <f t="shared" si="144"/>
        <v>0.15</v>
      </c>
      <c r="AO68" s="570">
        <f t="shared" si="144"/>
        <v>0.15</v>
      </c>
      <c r="AP68" s="570">
        <f t="shared" si="144"/>
        <v>0.25</v>
      </c>
      <c r="AQ68" s="570">
        <f t="shared" si="144"/>
        <v>0.25</v>
      </c>
      <c r="AR68" s="579"/>
    </row>
    <row r="69" spans="2:44" s="37" customFormat="1" ht="20.100000000000001" customHeight="1" x14ac:dyDescent="0.25">
      <c r="B69" s="37">
        <f t="shared" si="122"/>
        <v>0</v>
      </c>
      <c r="C69" s="416">
        <f t="shared" si="122"/>
        <v>0</v>
      </c>
      <c r="F69" s="584" t="s">
        <v>203</v>
      </c>
      <c r="G69" s="569" t="s">
        <v>203</v>
      </c>
      <c r="H69" s="570">
        <f t="shared" ref="H69:N69" si="145">H92</f>
        <v>0.1</v>
      </c>
      <c r="I69" s="570">
        <f t="shared" si="145"/>
        <v>0.1</v>
      </c>
      <c r="J69" s="570">
        <f t="shared" si="145"/>
        <v>0.1</v>
      </c>
      <c r="K69" s="570">
        <f t="shared" si="145"/>
        <v>0.2</v>
      </c>
      <c r="L69" s="570">
        <f t="shared" si="145"/>
        <v>0.1</v>
      </c>
      <c r="M69" s="570">
        <f t="shared" si="145"/>
        <v>0.2</v>
      </c>
      <c r="N69" s="570">
        <f t="shared" si="145"/>
        <v>0.2</v>
      </c>
      <c r="O69" s="560"/>
      <c r="P69" s="570">
        <f t="shared" ref="P69:R69" si="146">P92</f>
        <v>0.33333333333333331</v>
      </c>
      <c r="Q69" s="570">
        <f t="shared" si="146"/>
        <v>0.33333333333333331</v>
      </c>
      <c r="R69" s="570">
        <f t="shared" si="146"/>
        <v>0.33333333333333331</v>
      </c>
      <c r="S69" s="560"/>
      <c r="T69" s="570">
        <f t="shared" ref="T69:V69" si="147">T92</f>
        <v>0.33333333333333331</v>
      </c>
      <c r="U69" s="570">
        <f t="shared" si="147"/>
        <v>0.33333333333333331</v>
      </c>
      <c r="V69" s="570">
        <f t="shared" si="147"/>
        <v>0.33333333333333331</v>
      </c>
      <c r="W69" s="560"/>
      <c r="X69" s="570">
        <f t="shared" ref="X69:Z69" si="148">X92</f>
        <v>0.33333333333333331</v>
      </c>
      <c r="Y69" s="570">
        <f t="shared" si="148"/>
        <v>0.33333333333333331</v>
      </c>
      <c r="Z69" s="570">
        <f t="shared" si="148"/>
        <v>0.33333333333333331</v>
      </c>
      <c r="AA69" s="572"/>
      <c r="AB69" s="570">
        <f t="shared" si="127"/>
        <v>0.05</v>
      </c>
      <c r="AC69" s="570">
        <f t="shared" si="127"/>
        <v>0.2</v>
      </c>
      <c r="AD69" s="570">
        <f t="shared" si="127"/>
        <v>0.35</v>
      </c>
      <c r="AE69" s="570">
        <f t="shared" si="127"/>
        <v>0.05</v>
      </c>
      <c r="AF69" s="570">
        <f t="shared" si="127"/>
        <v>0.35</v>
      </c>
      <c r="AG69" s="570"/>
      <c r="AH69" s="570"/>
      <c r="AI69" s="570"/>
      <c r="AJ69" s="570">
        <f t="shared" si="128"/>
        <v>0</v>
      </c>
      <c r="AK69" s="570">
        <f t="shared" si="128"/>
        <v>0</v>
      </c>
      <c r="AL69" s="565"/>
      <c r="AM69" s="570">
        <f t="shared" ref="AM69:AQ69" si="149">AM92</f>
        <v>0.2</v>
      </c>
      <c r="AN69" s="570">
        <f t="shared" si="149"/>
        <v>0.15</v>
      </c>
      <c r="AO69" s="570">
        <f t="shared" si="149"/>
        <v>0.15</v>
      </c>
      <c r="AP69" s="570">
        <f t="shared" si="149"/>
        <v>0.25</v>
      </c>
      <c r="AQ69" s="570">
        <f t="shared" si="149"/>
        <v>0.25</v>
      </c>
      <c r="AR69" s="579"/>
    </row>
    <row r="70" spans="2:44" s="37" customFormat="1" ht="20.100000000000001" customHeight="1" x14ac:dyDescent="0.25">
      <c r="B70" s="37">
        <f t="shared" si="122"/>
        <v>0</v>
      </c>
      <c r="C70" s="416">
        <f t="shared" si="122"/>
        <v>0</v>
      </c>
      <c r="F70" s="584" t="s">
        <v>203</v>
      </c>
      <c r="G70" s="569" t="s">
        <v>203</v>
      </c>
      <c r="H70" s="570">
        <f t="shared" ref="H70:N70" si="150">H93</f>
        <v>0.1</v>
      </c>
      <c r="I70" s="570">
        <f t="shared" si="150"/>
        <v>0.1</v>
      </c>
      <c r="J70" s="570">
        <f t="shared" si="150"/>
        <v>0.1</v>
      </c>
      <c r="K70" s="570">
        <f t="shared" si="150"/>
        <v>0.2</v>
      </c>
      <c r="L70" s="570">
        <f t="shared" si="150"/>
        <v>0.1</v>
      </c>
      <c r="M70" s="570">
        <f t="shared" si="150"/>
        <v>0.2</v>
      </c>
      <c r="N70" s="570">
        <f t="shared" si="150"/>
        <v>0.2</v>
      </c>
      <c r="O70" s="560"/>
      <c r="P70" s="570">
        <f t="shared" ref="P70:R70" si="151">P93</f>
        <v>0.33333333333333331</v>
      </c>
      <c r="Q70" s="570">
        <f t="shared" si="151"/>
        <v>0.33333333333333331</v>
      </c>
      <c r="R70" s="570">
        <f t="shared" si="151"/>
        <v>0.33333333333333331</v>
      </c>
      <c r="S70" s="560"/>
      <c r="T70" s="570">
        <f t="shared" ref="T70:V70" si="152">T93</f>
        <v>0.33333333333333331</v>
      </c>
      <c r="U70" s="570">
        <f t="shared" si="152"/>
        <v>0.33333333333333331</v>
      </c>
      <c r="V70" s="570">
        <f t="shared" si="152"/>
        <v>0.33333333333333331</v>
      </c>
      <c r="W70" s="560"/>
      <c r="X70" s="570">
        <f t="shared" ref="X70:Z70" si="153">X93</f>
        <v>0.33333333333333331</v>
      </c>
      <c r="Y70" s="570">
        <f t="shared" si="153"/>
        <v>0.33333333333333331</v>
      </c>
      <c r="Z70" s="570">
        <f t="shared" si="153"/>
        <v>0.33333333333333331</v>
      </c>
      <c r="AA70" s="572"/>
      <c r="AB70" s="570">
        <f t="shared" si="127"/>
        <v>0.05</v>
      </c>
      <c r="AC70" s="570">
        <f t="shared" si="127"/>
        <v>0.2</v>
      </c>
      <c r="AD70" s="570">
        <f t="shared" si="127"/>
        <v>0.35</v>
      </c>
      <c r="AE70" s="570">
        <f t="shared" si="127"/>
        <v>0.05</v>
      </c>
      <c r="AF70" s="570">
        <f t="shared" si="127"/>
        <v>0.35</v>
      </c>
      <c r="AG70" s="570"/>
      <c r="AH70" s="570"/>
      <c r="AI70" s="570"/>
      <c r="AJ70" s="570">
        <f t="shared" si="128"/>
        <v>0</v>
      </c>
      <c r="AK70" s="570">
        <f t="shared" si="128"/>
        <v>0</v>
      </c>
      <c r="AL70" s="565"/>
      <c r="AM70" s="570">
        <f t="shared" ref="AM70:AQ70" si="154">AM93</f>
        <v>0.2</v>
      </c>
      <c r="AN70" s="570">
        <f t="shared" si="154"/>
        <v>0.15</v>
      </c>
      <c r="AO70" s="570">
        <f t="shared" si="154"/>
        <v>0.15</v>
      </c>
      <c r="AP70" s="570">
        <f t="shared" si="154"/>
        <v>0.25</v>
      </c>
      <c r="AQ70" s="570">
        <f t="shared" si="154"/>
        <v>0.25</v>
      </c>
      <c r="AR70" s="579"/>
    </row>
    <row r="71" spans="2:44" s="37" customFormat="1" ht="20.100000000000001" customHeight="1" x14ac:dyDescent="0.25">
      <c r="B71" s="37">
        <f t="shared" si="122"/>
        <v>0</v>
      </c>
      <c r="C71" s="416">
        <f t="shared" si="122"/>
        <v>0</v>
      </c>
      <c r="F71" s="584" t="s">
        <v>203</v>
      </c>
      <c r="G71" s="569" t="s">
        <v>203</v>
      </c>
      <c r="H71" s="570">
        <f t="shared" ref="H71:N71" si="155">H94</f>
        <v>0.1</v>
      </c>
      <c r="I71" s="570">
        <f t="shared" si="155"/>
        <v>0.1</v>
      </c>
      <c r="J71" s="570">
        <f t="shared" si="155"/>
        <v>0.1</v>
      </c>
      <c r="K71" s="570">
        <f t="shared" si="155"/>
        <v>0.2</v>
      </c>
      <c r="L71" s="570">
        <f t="shared" si="155"/>
        <v>0.1</v>
      </c>
      <c r="M71" s="570">
        <f t="shared" si="155"/>
        <v>0.2</v>
      </c>
      <c r="N71" s="570">
        <f t="shared" si="155"/>
        <v>0.2</v>
      </c>
      <c r="O71" s="560"/>
      <c r="P71" s="570">
        <f t="shared" ref="P71:R71" si="156">P94</f>
        <v>0.33333333333333331</v>
      </c>
      <c r="Q71" s="570">
        <f t="shared" si="156"/>
        <v>0.33333333333333331</v>
      </c>
      <c r="R71" s="570">
        <f t="shared" si="156"/>
        <v>0.33333333333333331</v>
      </c>
      <c r="S71" s="560"/>
      <c r="T71" s="570">
        <f t="shared" ref="T71:V71" si="157">T94</f>
        <v>0.33333333333333331</v>
      </c>
      <c r="U71" s="570">
        <f t="shared" si="157"/>
        <v>0.33333333333333331</v>
      </c>
      <c r="V71" s="570">
        <f t="shared" si="157"/>
        <v>0.33333333333333331</v>
      </c>
      <c r="W71" s="560"/>
      <c r="X71" s="570">
        <f t="shared" ref="X71:Z71" si="158">X94</f>
        <v>0.33333333333333331</v>
      </c>
      <c r="Y71" s="570">
        <f t="shared" si="158"/>
        <v>0.33333333333333331</v>
      </c>
      <c r="Z71" s="570">
        <f t="shared" si="158"/>
        <v>0.33333333333333331</v>
      </c>
      <c r="AA71" s="572"/>
      <c r="AB71" s="570">
        <f t="shared" si="127"/>
        <v>0.05</v>
      </c>
      <c r="AC71" s="570">
        <f t="shared" si="127"/>
        <v>0.2</v>
      </c>
      <c r="AD71" s="570">
        <f t="shared" si="127"/>
        <v>0.35</v>
      </c>
      <c r="AE71" s="570">
        <f t="shared" si="127"/>
        <v>0.05</v>
      </c>
      <c r="AF71" s="570">
        <f t="shared" si="127"/>
        <v>0.35</v>
      </c>
      <c r="AG71" s="570"/>
      <c r="AH71" s="570"/>
      <c r="AI71" s="570"/>
      <c r="AJ71" s="570">
        <f t="shared" si="128"/>
        <v>0</v>
      </c>
      <c r="AK71" s="570">
        <f t="shared" si="128"/>
        <v>0</v>
      </c>
      <c r="AL71" s="565"/>
      <c r="AM71" s="570">
        <f t="shared" ref="AM71:AQ71" si="159">AM94</f>
        <v>0.2</v>
      </c>
      <c r="AN71" s="570">
        <f t="shared" si="159"/>
        <v>0.15</v>
      </c>
      <c r="AO71" s="570">
        <f t="shared" si="159"/>
        <v>0.15</v>
      </c>
      <c r="AP71" s="570">
        <f t="shared" si="159"/>
        <v>0.25</v>
      </c>
      <c r="AQ71" s="570">
        <f t="shared" si="159"/>
        <v>0.25</v>
      </c>
      <c r="AR71" s="579"/>
    </row>
    <row r="72" spans="2:44" s="558" customFormat="1" ht="20.100000000000001" customHeight="1" x14ac:dyDescent="0.25">
      <c r="B72" s="558">
        <f t="shared" ref="B72:C72" si="160">B14</f>
        <v>0</v>
      </c>
      <c r="C72" s="592">
        <f t="shared" si="160"/>
        <v>0</v>
      </c>
      <c r="F72" s="584" t="s">
        <v>203</v>
      </c>
      <c r="G72" s="569" t="s">
        <v>203</v>
      </c>
      <c r="H72" s="570">
        <f t="shared" ref="H72:N72" si="161">H95</f>
        <v>0.1</v>
      </c>
      <c r="I72" s="570">
        <f t="shared" si="161"/>
        <v>0.1</v>
      </c>
      <c r="J72" s="570">
        <f t="shared" si="161"/>
        <v>0.1</v>
      </c>
      <c r="K72" s="570">
        <f t="shared" si="161"/>
        <v>0.2</v>
      </c>
      <c r="L72" s="570">
        <f t="shared" si="161"/>
        <v>0.1</v>
      </c>
      <c r="M72" s="570">
        <f t="shared" si="161"/>
        <v>0.2</v>
      </c>
      <c r="N72" s="570">
        <f t="shared" si="161"/>
        <v>0.2</v>
      </c>
      <c r="O72" s="560"/>
      <c r="P72" s="570">
        <f t="shared" ref="P72:R72" si="162">P95</f>
        <v>0.33333333333333331</v>
      </c>
      <c r="Q72" s="570">
        <f t="shared" si="162"/>
        <v>0.33333333333333331</v>
      </c>
      <c r="R72" s="570">
        <f t="shared" si="162"/>
        <v>0.33333333333333331</v>
      </c>
      <c r="S72" s="560"/>
      <c r="T72" s="570">
        <f t="shared" ref="T72:V72" si="163">T95</f>
        <v>0.33333333333333331</v>
      </c>
      <c r="U72" s="570">
        <f t="shared" si="163"/>
        <v>0.33333333333333331</v>
      </c>
      <c r="V72" s="570">
        <f t="shared" si="163"/>
        <v>0.33333333333333331</v>
      </c>
      <c r="W72" s="560"/>
      <c r="X72" s="570">
        <f t="shared" ref="X72:Z72" si="164">X95</f>
        <v>0.33333333333333331</v>
      </c>
      <c r="Y72" s="570">
        <f t="shared" si="164"/>
        <v>0.33333333333333331</v>
      </c>
      <c r="Z72" s="570">
        <f t="shared" si="164"/>
        <v>0.33333333333333331</v>
      </c>
      <c r="AA72" s="572"/>
      <c r="AB72" s="570">
        <f t="shared" si="127"/>
        <v>0.05</v>
      </c>
      <c r="AC72" s="570">
        <f t="shared" si="127"/>
        <v>0.2</v>
      </c>
      <c r="AD72" s="570">
        <f t="shared" si="127"/>
        <v>0.35</v>
      </c>
      <c r="AE72" s="570">
        <f t="shared" si="127"/>
        <v>0.05</v>
      </c>
      <c r="AF72" s="570">
        <f t="shared" si="127"/>
        <v>0.35</v>
      </c>
      <c r="AG72" s="570"/>
      <c r="AH72" s="570"/>
      <c r="AI72" s="570"/>
      <c r="AJ72" s="570">
        <f t="shared" si="128"/>
        <v>0</v>
      </c>
      <c r="AK72" s="570">
        <f t="shared" si="128"/>
        <v>0</v>
      </c>
      <c r="AL72" s="565"/>
      <c r="AM72" s="570">
        <f t="shared" ref="AM72:AQ72" si="165">AM95</f>
        <v>0.2</v>
      </c>
      <c r="AN72" s="570">
        <f t="shared" si="165"/>
        <v>0.15</v>
      </c>
      <c r="AO72" s="570">
        <f t="shared" si="165"/>
        <v>0.15</v>
      </c>
      <c r="AP72" s="570">
        <f t="shared" si="165"/>
        <v>0.25</v>
      </c>
      <c r="AQ72" s="570">
        <f t="shared" si="165"/>
        <v>0.25</v>
      </c>
      <c r="AR72" s="579"/>
    </row>
    <row r="73" spans="2:44" s="558" customFormat="1" ht="20.100000000000001" customHeight="1" x14ac:dyDescent="0.25">
      <c r="B73" s="558">
        <f t="shared" ref="B73:C73" si="166">B15</f>
        <v>0</v>
      </c>
      <c r="C73" s="592">
        <f t="shared" si="166"/>
        <v>0</v>
      </c>
      <c r="F73" s="584" t="s">
        <v>203</v>
      </c>
      <c r="G73" s="569" t="s">
        <v>203</v>
      </c>
      <c r="H73" s="570">
        <f t="shared" ref="H73:N73" si="167">H96</f>
        <v>0.1</v>
      </c>
      <c r="I73" s="570">
        <f t="shared" si="167"/>
        <v>0.1</v>
      </c>
      <c r="J73" s="570">
        <f t="shared" si="167"/>
        <v>0.1</v>
      </c>
      <c r="K73" s="570">
        <f t="shared" si="167"/>
        <v>0.2</v>
      </c>
      <c r="L73" s="570">
        <f t="shared" si="167"/>
        <v>0.1</v>
      </c>
      <c r="M73" s="570">
        <f t="shared" si="167"/>
        <v>0.2</v>
      </c>
      <c r="N73" s="570">
        <f t="shared" si="167"/>
        <v>0.2</v>
      </c>
      <c r="O73" s="560"/>
      <c r="P73" s="570">
        <f t="shared" ref="P73:R73" si="168">P96</f>
        <v>0.33333333333333331</v>
      </c>
      <c r="Q73" s="570">
        <f t="shared" si="168"/>
        <v>0.33333333333333331</v>
      </c>
      <c r="R73" s="570">
        <f t="shared" si="168"/>
        <v>0.33333333333333331</v>
      </c>
      <c r="S73" s="560"/>
      <c r="T73" s="570">
        <f t="shared" ref="T73:V73" si="169">T96</f>
        <v>0.33333333333333331</v>
      </c>
      <c r="U73" s="570">
        <f t="shared" si="169"/>
        <v>0.33333333333333331</v>
      </c>
      <c r="V73" s="570">
        <f t="shared" si="169"/>
        <v>0.33333333333333331</v>
      </c>
      <c r="W73" s="560"/>
      <c r="X73" s="570">
        <f t="shared" ref="X73:Z73" si="170">X96</f>
        <v>0.33333333333333331</v>
      </c>
      <c r="Y73" s="570">
        <f t="shared" si="170"/>
        <v>0.33333333333333331</v>
      </c>
      <c r="Z73" s="570">
        <f t="shared" si="170"/>
        <v>0.33333333333333331</v>
      </c>
      <c r="AA73" s="572"/>
      <c r="AB73" s="570">
        <f t="shared" si="127"/>
        <v>0.05</v>
      </c>
      <c r="AC73" s="570">
        <f t="shared" si="127"/>
        <v>0.2</v>
      </c>
      <c r="AD73" s="570">
        <f t="shared" si="127"/>
        <v>0.35</v>
      </c>
      <c r="AE73" s="570">
        <f t="shared" si="127"/>
        <v>0.05</v>
      </c>
      <c r="AF73" s="570">
        <f t="shared" si="127"/>
        <v>0.35</v>
      </c>
      <c r="AG73" s="570"/>
      <c r="AH73" s="570"/>
      <c r="AI73" s="570"/>
      <c r="AJ73" s="570">
        <f t="shared" si="128"/>
        <v>0</v>
      </c>
      <c r="AK73" s="570">
        <f t="shared" si="128"/>
        <v>0</v>
      </c>
      <c r="AL73" s="565"/>
      <c r="AM73" s="570">
        <f t="shared" ref="AM73:AQ73" si="171">AM96</f>
        <v>0.2</v>
      </c>
      <c r="AN73" s="570">
        <f t="shared" si="171"/>
        <v>0.15</v>
      </c>
      <c r="AO73" s="570">
        <f t="shared" si="171"/>
        <v>0.15</v>
      </c>
      <c r="AP73" s="570">
        <f t="shared" si="171"/>
        <v>0.25</v>
      </c>
      <c r="AQ73" s="570">
        <f t="shared" si="171"/>
        <v>0.25</v>
      </c>
      <c r="AR73" s="579"/>
    </row>
    <row r="74" spans="2:44" s="558" customFormat="1" ht="20.100000000000001" customHeight="1" x14ac:dyDescent="0.25">
      <c r="B74" s="558">
        <f t="shared" ref="B74:C74" si="172">B16</f>
        <v>0</v>
      </c>
      <c r="C74" s="592">
        <f t="shared" si="172"/>
        <v>0</v>
      </c>
      <c r="F74" s="584" t="s">
        <v>203</v>
      </c>
      <c r="G74" s="569" t="s">
        <v>203</v>
      </c>
      <c r="H74" s="570">
        <f t="shared" ref="H74:N74" si="173">H97</f>
        <v>0.1</v>
      </c>
      <c r="I74" s="570">
        <f t="shared" si="173"/>
        <v>0.1</v>
      </c>
      <c r="J74" s="570">
        <f t="shared" si="173"/>
        <v>0.1</v>
      </c>
      <c r="K74" s="570">
        <f t="shared" si="173"/>
        <v>0.2</v>
      </c>
      <c r="L74" s="570">
        <f t="shared" si="173"/>
        <v>0.1</v>
      </c>
      <c r="M74" s="570">
        <f t="shared" si="173"/>
        <v>0.2</v>
      </c>
      <c r="N74" s="570">
        <f t="shared" si="173"/>
        <v>0.2</v>
      </c>
      <c r="O74" s="560"/>
      <c r="P74" s="570">
        <f t="shared" ref="P74:R74" si="174">P97</f>
        <v>0.33333333333333331</v>
      </c>
      <c r="Q74" s="570">
        <f t="shared" si="174"/>
        <v>0.33333333333333331</v>
      </c>
      <c r="R74" s="570">
        <f t="shared" si="174"/>
        <v>0.33333333333333331</v>
      </c>
      <c r="S74" s="560"/>
      <c r="T74" s="570">
        <f t="shared" ref="T74:V74" si="175">T97</f>
        <v>0.33333333333333331</v>
      </c>
      <c r="U74" s="570">
        <f t="shared" si="175"/>
        <v>0.33333333333333331</v>
      </c>
      <c r="V74" s="570">
        <f t="shared" si="175"/>
        <v>0.33333333333333331</v>
      </c>
      <c r="W74" s="560"/>
      <c r="X74" s="570">
        <f t="shared" ref="X74:Z74" si="176">X97</f>
        <v>0.33333333333333331</v>
      </c>
      <c r="Y74" s="570">
        <f t="shared" si="176"/>
        <v>0.33333333333333331</v>
      </c>
      <c r="Z74" s="570">
        <f t="shared" si="176"/>
        <v>0.33333333333333331</v>
      </c>
      <c r="AA74" s="572"/>
      <c r="AB74" s="570">
        <f t="shared" si="127"/>
        <v>0.05</v>
      </c>
      <c r="AC74" s="570">
        <f t="shared" si="127"/>
        <v>0.2</v>
      </c>
      <c r="AD74" s="570">
        <f t="shared" si="127"/>
        <v>0.35</v>
      </c>
      <c r="AE74" s="570">
        <f t="shared" si="127"/>
        <v>0.05</v>
      </c>
      <c r="AF74" s="570">
        <f t="shared" si="127"/>
        <v>0.35</v>
      </c>
      <c r="AG74" s="570"/>
      <c r="AH74" s="570"/>
      <c r="AI74" s="570"/>
      <c r="AJ74" s="570">
        <f t="shared" si="128"/>
        <v>0</v>
      </c>
      <c r="AK74" s="570">
        <f t="shared" si="128"/>
        <v>0</v>
      </c>
      <c r="AL74" s="565"/>
      <c r="AM74" s="570">
        <f t="shared" ref="AM74:AQ74" si="177">AM97</f>
        <v>0.2</v>
      </c>
      <c r="AN74" s="570">
        <f t="shared" si="177"/>
        <v>0.15</v>
      </c>
      <c r="AO74" s="570">
        <f t="shared" si="177"/>
        <v>0.15</v>
      </c>
      <c r="AP74" s="570">
        <f t="shared" si="177"/>
        <v>0.25</v>
      </c>
      <c r="AQ74" s="570">
        <f t="shared" si="177"/>
        <v>0.25</v>
      </c>
      <c r="AR74" s="579"/>
    </row>
    <row r="75" spans="2:44" s="558" customFormat="1" ht="20.100000000000001" customHeight="1" x14ac:dyDescent="0.25">
      <c r="B75" s="558">
        <f t="shared" ref="B75:C75" si="178">B17</f>
        <v>0</v>
      </c>
      <c r="C75" s="592">
        <f t="shared" si="178"/>
        <v>0</v>
      </c>
      <c r="F75" s="584" t="s">
        <v>203</v>
      </c>
      <c r="G75" s="569" t="s">
        <v>203</v>
      </c>
      <c r="H75" s="570">
        <f t="shared" ref="H75:N75" si="179">H98</f>
        <v>0.1</v>
      </c>
      <c r="I75" s="570">
        <f t="shared" si="179"/>
        <v>0.1</v>
      </c>
      <c r="J75" s="570">
        <f t="shared" si="179"/>
        <v>0.1</v>
      </c>
      <c r="K75" s="570">
        <f t="shared" si="179"/>
        <v>0.2</v>
      </c>
      <c r="L75" s="570">
        <f t="shared" si="179"/>
        <v>0.1</v>
      </c>
      <c r="M75" s="570">
        <f t="shared" si="179"/>
        <v>0.2</v>
      </c>
      <c r="N75" s="570">
        <f t="shared" si="179"/>
        <v>0.2</v>
      </c>
      <c r="O75" s="560"/>
      <c r="P75" s="570">
        <f t="shared" ref="P75:R75" si="180">P98</f>
        <v>0.33333333333333331</v>
      </c>
      <c r="Q75" s="570">
        <f t="shared" si="180"/>
        <v>0.33333333333333331</v>
      </c>
      <c r="R75" s="570">
        <f t="shared" si="180"/>
        <v>0.33333333333333331</v>
      </c>
      <c r="S75" s="560"/>
      <c r="T75" s="570">
        <f t="shared" ref="T75:V75" si="181">T98</f>
        <v>0.33333333333333331</v>
      </c>
      <c r="U75" s="570">
        <f t="shared" si="181"/>
        <v>0.33333333333333331</v>
      </c>
      <c r="V75" s="570">
        <f t="shared" si="181"/>
        <v>0.33333333333333331</v>
      </c>
      <c r="W75" s="560"/>
      <c r="X75" s="570">
        <f t="shared" ref="X75:Z75" si="182">X98</f>
        <v>0.33333333333333331</v>
      </c>
      <c r="Y75" s="570">
        <f t="shared" si="182"/>
        <v>0.33333333333333331</v>
      </c>
      <c r="Z75" s="570">
        <f t="shared" si="182"/>
        <v>0.33333333333333331</v>
      </c>
      <c r="AA75" s="572"/>
      <c r="AB75" s="570">
        <f t="shared" ref="AB75:AF84" si="183">(AB98-SUM($AJ75:$AK75)*AB98)</f>
        <v>0.05</v>
      </c>
      <c r="AC75" s="570">
        <f t="shared" si="183"/>
        <v>0.2</v>
      </c>
      <c r="AD75" s="570">
        <f t="shared" si="183"/>
        <v>0.35</v>
      </c>
      <c r="AE75" s="570">
        <f t="shared" si="183"/>
        <v>0.05</v>
      </c>
      <c r="AF75" s="570">
        <f t="shared" si="183"/>
        <v>0.35</v>
      </c>
      <c r="AG75" s="570"/>
      <c r="AH75" s="570"/>
      <c r="AI75" s="570"/>
      <c r="AJ75" s="570">
        <f t="shared" si="128"/>
        <v>0</v>
      </c>
      <c r="AK75" s="570">
        <f t="shared" si="128"/>
        <v>0</v>
      </c>
      <c r="AL75" s="565"/>
      <c r="AM75" s="570">
        <f t="shared" ref="AM75:AQ75" si="184">AM98</f>
        <v>0.2</v>
      </c>
      <c r="AN75" s="570">
        <f t="shared" si="184"/>
        <v>0.15</v>
      </c>
      <c r="AO75" s="570">
        <f t="shared" si="184"/>
        <v>0.15</v>
      </c>
      <c r="AP75" s="570">
        <f t="shared" si="184"/>
        <v>0.25</v>
      </c>
      <c r="AQ75" s="570">
        <f t="shared" si="184"/>
        <v>0.25</v>
      </c>
      <c r="AR75" s="579"/>
    </row>
    <row r="76" spans="2:44" s="558" customFormat="1" ht="20.100000000000001" customHeight="1" x14ac:dyDescent="0.25">
      <c r="B76" s="558">
        <f t="shared" ref="B76:C76" si="185">B18</f>
        <v>0</v>
      </c>
      <c r="C76" s="592">
        <f t="shared" si="185"/>
        <v>0</v>
      </c>
      <c r="F76" s="584" t="s">
        <v>203</v>
      </c>
      <c r="G76" s="569" t="s">
        <v>203</v>
      </c>
      <c r="H76" s="570">
        <f t="shared" ref="H76:N76" si="186">H99</f>
        <v>0.1</v>
      </c>
      <c r="I76" s="570">
        <f t="shared" si="186"/>
        <v>0.1</v>
      </c>
      <c r="J76" s="570">
        <f t="shared" si="186"/>
        <v>0.1</v>
      </c>
      <c r="K76" s="570">
        <f t="shared" si="186"/>
        <v>0.2</v>
      </c>
      <c r="L76" s="570">
        <f t="shared" si="186"/>
        <v>0.1</v>
      </c>
      <c r="M76" s="570">
        <f t="shared" si="186"/>
        <v>0.2</v>
      </c>
      <c r="N76" s="570">
        <f t="shared" si="186"/>
        <v>0.2</v>
      </c>
      <c r="O76" s="560"/>
      <c r="P76" s="570">
        <f t="shared" ref="P76:R76" si="187">P99</f>
        <v>0.33333333333333331</v>
      </c>
      <c r="Q76" s="570">
        <f t="shared" si="187"/>
        <v>0.33333333333333331</v>
      </c>
      <c r="R76" s="570">
        <f t="shared" si="187"/>
        <v>0.33333333333333331</v>
      </c>
      <c r="S76" s="560"/>
      <c r="T76" s="570">
        <f t="shared" ref="T76:V76" si="188">T99</f>
        <v>0.33333333333333331</v>
      </c>
      <c r="U76" s="570">
        <f t="shared" si="188"/>
        <v>0.33333333333333331</v>
      </c>
      <c r="V76" s="570">
        <f t="shared" si="188"/>
        <v>0.33333333333333331</v>
      </c>
      <c r="W76" s="560"/>
      <c r="X76" s="570">
        <f t="shared" ref="X76:Z76" si="189">X99</f>
        <v>0.33333333333333331</v>
      </c>
      <c r="Y76" s="570">
        <f t="shared" si="189"/>
        <v>0.33333333333333331</v>
      </c>
      <c r="Z76" s="570">
        <f t="shared" si="189"/>
        <v>0.33333333333333331</v>
      </c>
      <c r="AA76" s="572"/>
      <c r="AB76" s="570">
        <f t="shared" si="183"/>
        <v>0.05</v>
      </c>
      <c r="AC76" s="570">
        <f t="shared" si="183"/>
        <v>0.2</v>
      </c>
      <c r="AD76" s="570">
        <f t="shared" si="183"/>
        <v>0.35</v>
      </c>
      <c r="AE76" s="570">
        <f t="shared" si="183"/>
        <v>0.05</v>
      </c>
      <c r="AF76" s="570">
        <f t="shared" si="183"/>
        <v>0.35</v>
      </c>
      <c r="AG76" s="570"/>
      <c r="AH76" s="570"/>
      <c r="AI76" s="570"/>
      <c r="AJ76" s="570">
        <f t="shared" si="128"/>
        <v>0</v>
      </c>
      <c r="AK76" s="570">
        <f t="shared" si="128"/>
        <v>0</v>
      </c>
      <c r="AL76" s="565"/>
      <c r="AM76" s="570">
        <f t="shared" ref="AM76:AQ76" si="190">AM99</f>
        <v>0.2</v>
      </c>
      <c r="AN76" s="570">
        <f t="shared" si="190"/>
        <v>0.15</v>
      </c>
      <c r="AO76" s="570">
        <f t="shared" si="190"/>
        <v>0.15</v>
      </c>
      <c r="AP76" s="570">
        <f t="shared" si="190"/>
        <v>0.25</v>
      </c>
      <c r="AQ76" s="570">
        <f t="shared" si="190"/>
        <v>0.25</v>
      </c>
      <c r="AR76" s="579"/>
    </row>
    <row r="77" spans="2:44" s="558" customFormat="1" ht="20.100000000000001" customHeight="1" x14ac:dyDescent="0.25">
      <c r="B77" s="558">
        <f t="shared" ref="B77:C77" si="191">B19</f>
        <v>0</v>
      </c>
      <c r="C77" s="592">
        <f t="shared" si="191"/>
        <v>0</v>
      </c>
      <c r="F77" s="584" t="s">
        <v>203</v>
      </c>
      <c r="G77" s="569" t="s">
        <v>203</v>
      </c>
      <c r="H77" s="570">
        <f t="shared" ref="H77:N77" si="192">H100</f>
        <v>0.1</v>
      </c>
      <c r="I77" s="570">
        <f t="shared" si="192"/>
        <v>0.1</v>
      </c>
      <c r="J77" s="570">
        <f t="shared" si="192"/>
        <v>0.1</v>
      </c>
      <c r="K77" s="570">
        <f t="shared" si="192"/>
        <v>0.2</v>
      </c>
      <c r="L77" s="570">
        <f t="shared" si="192"/>
        <v>0.1</v>
      </c>
      <c r="M77" s="570">
        <f t="shared" si="192"/>
        <v>0.2</v>
      </c>
      <c r="N77" s="570">
        <f t="shared" si="192"/>
        <v>0.2</v>
      </c>
      <c r="O77" s="560"/>
      <c r="P77" s="570">
        <f t="shared" ref="P77:R77" si="193">P100</f>
        <v>0.33333333333333331</v>
      </c>
      <c r="Q77" s="570">
        <f t="shared" si="193"/>
        <v>0.33333333333333331</v>
      </c>
      <c r="R77" s="570">
        <f t="shared" si="193"/>
        <v>0.33333333333333331</v>
      </c>
      <c r="S77" s="560"/>
      <c r="T77" s="570">
        <f t="shared" ref="T77:V77" si="194">T100</f>
        <v>0.33333333333333331</v>
      </c>
      <c r="U77" s="570">
        <f t="shared" si="194"/>
        <v>0.33333333333333331</v>
      </c>
      <c r="V77" s="570">
        <f t="shared" si="194"/>
        <v>0.33333333333333331</v>
      </c>
      <c r="W77" s="560"/>
      <c r="X77" s="570">
        <f t="shared" ref="X77:Z77" si="195">X100</f>
        <v>0.33333333333333331</v>
      </c>
      <c r="Y77" s="570">
        <f t="shared" si="195"/>
        <v>0.33333333333333331</v>
      </c>
      <c r="Z77" s="570">
        <f t="shared" si="195"/>
        <v>0.33333333333333331</v>
      </c>
      <c r="AA77" s="572"/>
      <c r="AB77" s="570">
        <f t="shared" si="183"/>
        <v>0.05</v>
      </c>
      <c r="AC77" s="570">
        <f t="shared" si="183"/>
        <v>0.2</v>
      </c>
      <c r="AD77" s="570">
        <f t="shared" si="183"/>
        <v>0.35</v>
      </c>
      <c r="AE77" s="570">
        <f t="shared" si="183"/>
        <v>0.05</v>
      </c>
      <c r="AF77" s="570">
        <f t="shared" si="183"/>
        <v>0.35</v>
      </c>
      <c r="AG77" s="570"/>
      <c r="AH77" s="570"/>
      <c r="AI77" s="570"/>
      <c r="AJ77" s="570">
        <f t="shared" si="128"/>
        <v>0</v>
      </c>
      <c r="AK77" s="570">
        <f t="shared" si="128"/>
        <v>0</v>
      </c>
      <c r="AL77" s="565"/>
      <c r="AM77" s="570">
        <f t="shared" ref="AM77:AQ77" si="196">AM100</f>
        <v>0.2</v>
      </c>
      <c r="AN77" s="570">
        <f t="shared" si="196"/>
        <v>0.15</v>
      </c>
      <c r="AO77" s="570">
        <f t="shared" si="196"/>
        <v>0.15</v>
      </c>
      <c r="AP77" s="570">
        <f t="shared" si="196"/>
        <v>0.25</v>
      </c>
      <c r="AQ77" s="570">
        <f t="shared" si="196"/>
        <v>0.25</v>
      </c>
      <c r="AR77" s="579"/>
    </row>
    <row r="78" spans="2:44" s="558" customFormat="1" ht="20.100000000000001" customHeight="1" x14ac:dyDescent="0.25">
      <c r="B78" s="558">
        <f t="shared" ref="B78:C78" si="197">B20</f>
        <v>0</v>
      </c>
      <c r="C78" s="592">
        <f t="shared" si="197"/>
        <v>0</v>
      </c>
      <c r="F78" s="584" t="s">
        <v>203</v>
      </c>
      <c r="G78" s="569" t="s">
        <v>203</v>
      </c>
      <c r="H78" s="570">
        <f t="shared" ref="H78:N78" si="198">H101</f>
        <v>0.1</v>
      </c>
      <c r="I78" s="570">
        <f t="shared" si="198"/>
        <v>0.1</v>
      </c>
      <c r="J78" s="570">
        <f t="shared" si="198"/>
        <v>0.1</v>
      </c>
      <c r="K78" s="570">
        <f t="shared" si="198"/>
        <v>0.2</v>
      </c>
      <c r="L78" s="570">
        <f t="shared" si="198"/>
        <v>0.1</v>
      </c>
      <c r="M78" s="570">
        <f t="shared" si="198"/>
        <v>0.2</v>
      </c>
      <c r="N78" s="570">
        <f t="shared" si="198"/>
        <v>0.2</v>
      </c>
      <c r="O78" s="560"/>
      <c r="P78" s="570">
        <f t="shared" ref="P78:R78" si="199">P101</f>
        <v>0.33333333333333331</v>
      </c>
      <c r="Q78" s="570">
        <f t="shared" si="199"/>
        <v>0.33333333333333331</v>
      </c>
      <c r="R78" s="570">
        <f t="shared" si="199"/>
        <v>0.33333333333333331</v>
      </c>
      <c r="S78" s="560"/>
      <c r="T78" s="570">
        <f t="shared" ref="T78:V78" si="200">T101</f>
        <v>0.33333333333333331</v>
      </c>
      <c r="U78" s="570">
        <f t="shared" si="200"/>
        <v>0.33333333333333331</v>
      </c>
      <c r="V78" s="570">
        <f t="shared" si="200"/>
        <v>0.33333333333333331</v>
      </c>
      <c r="W78" s="560"/>
      <c r="X78" s="570">
        <f t="shared" ref="X78:Z78" si="201">X101</f>
        <v>0.33333333333333331</v>
      </c>
      <c r="Y78" s="570">
        <f t="shared" si="201"/>
        <v>0.33333333333333331</v>
      </c>
      <c r="Z78" s="570">
        <f t="shared" si="201"/>
        <v>0.33333333333333331</v>
      </c>
      <c r="AA78" s="572"/>
      <c r="AB78" s="570">
        <f t="shared" si="183"/>
        <v>0.05</v>
      </c>
      <c r="AC78" s="570">
        <f t="shared" si="183"/>
        <v>0.2</v>
      </c>
      <c r="AD78" s="570">
        <f t="shared" si="183"/>
        <v>0.35</v>
      </c>
      <c r="AE78" s="570">
        <f t="shared" si="183"/>
        <v>0.05</v>
      </c>
      <c r="AF78" s="570">
        <f t="shared" si="183"/>
        <v>0.35</v>
      </c>
      <c r="AG78" s="570"/>
      <c r="AH78" s="570"/>
      <c r="AI78" s="570"/>
      <c r="AJ78" s="570">
        <f t="shared" si="128"/>
        <v>0</v>
      </c>
      <c r="AK78" s="570">
        <f t="shared" si="128"/>
        <v>0</v>
      </c>
      <c r="AL78" s="565"/>
      <c r="AM78" s="570">
        <f t="shared" ref="AM78:AQ78" si="202">AM101</f>
        <v>0.2</v>
      </c>
      <c r="AN78" s="570">
        <f t="shared" si="202"/>
        <v>0.15</v>
      </c>
      <c r="AO78" s="570">
        <f t="shared" si="202"/>
        <v>0.15</v>
      </c>
      <c r="AP78" s="570">
        <f t="shared" si="202"/>
        <v>0.25</v>
      </c>
      <c r="AQ78" s="570">
        <f t="shared" si="202"/>
        <v>0.25</v>
      </c>
      <c r="AR78" s="579"/>
    </row>
    <row r="79" spans="2:44" s="558" customFormat="1" ht="20.100000000000001" customHeight="1" x14ac:dyDescent="0.25">
      <c r="B79" s="558">
        <f t="shared" ref="B79:C79" si="203">B21</f>
        <v>0</v>
      </c>
      <c r="C79" s="592">
        <f t="shared" si="203"/>
        <v>0</v>
      </c>
      <c r="F79" s="584" t="s">
        <v>203</v>
      </c>
      <c r="G79" s="569" t="s">
        <v>203</v>
      </c>
      <c r="H79" s="570">
        <f t="shared" ref="H79:N79" si="204">H102</f>
        <v>0.1</v>
      </c>
      <c r="I79" s="570">
        <f t="shared" si="204"/>
        <v>0.1</v>
      </c>
      <c r="J79" s="570">
        <f t="shared" si="204"/>
        <v>0.1</v>
      </c>
      <c r="K79" s="570">
        <f t="shared" si="204"/>
        <v>0.2</v>
      </c>
      <c r="L79" s="570">
        <f t="shared" si="204"/>
        <v>0.1</v>
      </c>
      <c r="M79" s="570">
        <f t="shared" si="204"/>
        <v>0.2</v>
      </c>
      <c r="N79" s="570">
        <f t="shared" si="204"/>
        <v>0.2</v>
      </c>
      <c r="O79" s="560"/>
      <c r="P79" s="570">
        <f t="shared" ref="P79:R79" si="205">P102</f>
        <v>0.33333333333333331</v>
      </c>
      <c r="Q79" s="570">
        <f t="shared" si="205"/>
        <v>0.33333333333333331</v>
      </c>
      <c r="R79" s="570">
        <f t="shared" si="205"/>
        <v>0.33333333333333331</v>
      </c>
      <c r="S79" s="560"/>
      <c r="T79" s="570">
        <f t="shared" ref="T79:V79" si="206">T102</f>
        <v>0.33333333333333331</v>
      </c>
      <c r="U79" s="570">
        <f t="shared" si="206"/>
        <v>0.33333333333333331</v>
      </c>
      <c r="V79" s="570">
        <f t="shared" si="206"/>
        <v>0.33333333333333331</v>
      </c>
      <c r="W79" s="560"/>
      <c r="X79" s="570">
        <f t="shared" ref="X79:Z79" si="207">X102</f>
        <v>0.33333333333333331</v>
      </c>
      <c r="Y79" s="570">
        <f t="shared" si="207"/>
        <v>0.33333333333333331</v>
      </c>
      <c r="Z79" s="570">
        <f t="shared" si="207"/>
        <v>0.33333333333333331</v>
      </c>
      <c r="AA79" s="572"/>
      <c r="AB79" s="570">
        <f t="shared" si="183"/>
        <v>0.05</v>
      </c>
      <c r="AC79" s="570">
        <f t="shared" si="183"/>
        <v>0.2</v>
      </c>
      <c r="AD79" s="570">
        <f t="shared" si="183"/>
        <v>0.35</v>
      </c>
      <c r="AE79" s="570">
        <f t="shared" si="183"/>
        <v>0.05</v>
      </c>
      <c r="AF79" s="570">
        <f t="shared" si="183"/>
        <v>0.35</v>
      </c>
      <c r="AG79" s="570"/>
      <c r="AH79" s="570"/>
      <c r="AI79" s="570"/>
      <c r="AJ79" s="570">
        <f t="shared" si="128"/>
        <v>0</v>
      </c>
      <c r="AK79" s="570">
        <f t="shared" si="128"/>
        <v>0</v>
      </c>
      <c r="AL79" s="565"/>
      <c r="AM79" s="570">
        <f t="shared" ref="AM79:AQ79" si="208">AM102</f>
        <v>0.2</v>
      </c>
      <c r="AN79" s="570">
        <f t="shared" si="208"/>
        <v>0.15</v>
      </c>
      <c r="AO79" s="570">
        <f t="shared" si="208"/>
        <v>0.15</v>
      </c>
      <c r="AP79" s="570">
        <f t="shared" si="208"/>
        <v>0.25</v>
      </c>
      <c r="AQ79" s="570">
        <f t="shared" si="208"/>
        <v>0.25</v>
      </c>
      <c r="AR79" s="579"/>
    </row>
    <row r="80" spans="2:44" s="558" customFormat="1" ht="20.100000000000001" customHeight="1" x14ac:dyDescent="0.25">
      <c r="B80" s="558">
        <f t="shared" ref="B80:C80" si="209">B22</f>
        <v>0</v>
      </c>
      <c r="C80" s="592">
        <f t="shared" si="209"/>
        <v>0</v>
      </c>
      <c r="F80" s="584" t="s">
        <v>203</v>
      </c>
      <c r="G80" s="569" t="s">
        <v>203</v>
      </c>
      <c r="H80" s="570">
        <f t="shared" ref="H80:N80" si="210">H103</f>
        <v>0.1</v>
      </c>
      <c r="I80" s="570">
        <f t="shared" si="210"/>
        <v>0.1</v>
      </c>
      <c r="J80" s="570">
        <f t="shared" si="210"/>
        <v>0.1</v>
      </c>
      <c r="K80" s="570">
        <f t="shared" si="210"/>
        <v>0.2</v>
      </c>
      <c r="L80" s="570">
        <f t="shared" si="210"/>
        <v>0.1</v>
      </c>
      <c r="M80" s="570">
        <f t="shared" si="210"/>
        <v>0.2</v>
      </c>
      <c r="N80" s="570">
        <f t="shared" si="210"/>
        <v>0.2</v>
      </c>
      <c r="O80" s="560"/>
      <c r="P80" s="570">
        <f t="shared" ref="P80:R80" si="211">P103</f>
        <v>0.33333333333333331</v>
      </c>
      <c r="Q80" s="570">
        <f t="shared" si="211"/>
        <v>0.33333333333333331</v>
      </c>
      <c r="R80" s="570">
        <f t="shared" si="211"/>
        <v>0.33333333333333331</v>
      </c>
      <c r="S80" s="560"/>
      <c r="T80" s="570">
        <f t="shared" ref="T80:V80" si="212">T103</f>
        <v>0.33333333333333331</v>
      </c>
      <c r="U80" s="570">
        <f t="shared" si="212"/>
        <v>0.33333333333333331</v>
      </c>
      <c r="V80" s="570">
        <f t="shared" si="212"/>
        <v>0.33333333333333331</v>
      </c>
      <c r="W80" s="560"/>
      <c r="X80" s="570">
        <f t="shared" ref="X80:Z80" si="213">X103</f>
        <v>0.33333333333333331</v>
      </c>
      <c r="Y80" s="570">
        <f t="shared" si="213"/>
        <v>0.33333333333333331</v>
      </c>
      <c r="Z80" s="570">
        <f t="shared" si="213"/>
        <v>0.33333333333333331</v>
      </c>
      <c r="AA80" s="572"/>
      <c r="AB80" s="570">
        <f t="shared" si="183"/>
        <v>0.05</v>
      </c>
      <c r="AC80" s="570">
        <f t="shared" si="183"/>
        <v>0.2</v>
      </c>
      <c r="AD80" s="570">
        <f t="shared" si="183"/>
        <v>0.35</v>
      </c>
      <c r="AE80" s="570">
        <f t="shared" si="183"/>
        <v>0.05</v>
      </c>
      <c r="AF80" s="570">
        <f t="shared" si="183"/>
        <v>0.35</v>
      </c>
      <c r="AG80" s="570"/>
      <c r="AH80" s="570"/>
      <c r="AI80" s="570"/>
      <c r="AJ80" s="570">
        <f t="shared" si="128"/>
        <v>0</v>
      </c>
      <c r="AK80" s="570">
        <f t="shared" si="128"/>
        <v>0</v>
      </c>
      <c r="AL80" s="565"/>
      <c r="AM80" s="570">
        <f t="shared" ref="AM80:AQ80" si="214">AM103</f>
        <v>0.2</v>
      </c>
      <c r="AN80" s="570">
        <f t="shared" si="214"/>
        <v>0.15</v>
      </c>
      <c r="AO80" s="570">
        <f t="shared" si="214"/>
        <v>0.15</v>
      </c>
      <c r="AP80" s="570">
        <f t="shared" si="214"/>
        <v>0.25</v>
      </c>
      <c r="AQ80" s="570">
        <f t="shared" si="214"/>
        <v>0.25</v>
      </c>
      <c r="AR80" s="579"/>
    </row>
    <row r="81" spans="2:44" s="558" customFormat="1" ht="20.100000000000001" customHeight="1" x14ac:dyDescent="0.25">
      <c r="B81" s="558">
        <f t="shared" ref="B81:C81" si="215">B23</f>
        <v>0</v>
      </c>
      <c r="C81" s="592">
        <f t="shared" si="215"/>
        <v>0</v>
      </c>
      <c r="F81" s="584" t="s">
        <v>203</v>
      </c>
      <c r="G81" s="569" t="s">
        <v>203</v>
      </c>
      <c r="H81" s="570">
        <f t="shared" ref="H81:N81" si="216">H104</f>
        <v>0.1</v>
      </c>
      <c r="I81" s="570">
        <f t="shared" si="216"/>
        <v>0.1</v>
      </c>
      <c r="J81" s="570">
        <f t="shared" si="216"/>
        <v>0.1</v>
      </c>
      <c r="K81" s="570">
        <f t="shared" si="216"/>
        <v>0.2</v>
      </c>
      <c r="L81" s="570">
        <f t="shared" si="216"/>
        <v>0.1</v>
      </c>
      <c r="M81" s="570">
        <f t="shared" si="216"/>
        <v>0.2</v>
      </c>
      <c r="N81" s="570">
        <f t="shared" si="216"/>
        <v>0.2</v>
      </c>
      <c r="O81" s="560"/>
      <c r="P81" s="570">
        <f t="shared" ref="P81:R81" si="217">P104</f>
        <v>0.33333333333333331</v>
      </c>
      <c r="Q81" s="570">
        <f t="shared" si="217"/>
        <v>0.33333333333333331</v>
      </c>
      <c r="R81" s="570">
        <f t="shared" si="217"/>
        <v>0.33333333333333331</v>
      </c>
      <c r="S81" s="560"/>
      <c r="T81" s="570">
        <f t="shared" ref="T81:V81" si="218">T104</f>
        <v>0.33333333333333331</v>
      </c>
      <c r="U81" s="570">
        <f t="shared" si="218"/>
        <v>0.33333333333333331</v>
      </c>
      <c r="V81" s="570">
        <f t="shared" si="218"/>
        <v>0.33333333333333331</v>
      </c>
      <c r="W81" s="560"/>
      <c r="X81" s="570">
        <f t="shared" ref="X81:Z81" si="219">X104</f>
        <v>0.33333333333333331</v>
      </c>
      <c r="Y81" s="570">
        <f t="shared" si="219"/>
        <v>0.33333333333333331</v>
      </c>
      <c r="Z81" s="570">
        <f t="shared" si="219"/>
        <v>0.33333333333333331</v>
      </c>
      <c r="AA81" s="572"/>
      <c r="AB81" s="570">
        <f t="shared" si="183"/>
        <v>0.05</v>
      </c>
      <c r="AC81" s="570">
        <f t="shared" si="183"/>
        <v>0.2</v>
      </c>
      <c r="AD81" s="570">
        <f t="shared" si="183"/>
        <v>0.35</v>
      </c>
      <c r="AE81" s="570">
        <f t="shared" si="183"/>
        <v>0.05</v>
      </c>
      <c r="AF81" s="570">
        <f t="shared" si="183"/>
        <v>0.35</v>
      </c>
      <c r="AG81" s="570"/>
      <c r="AH81" s="570"/>
      <c r="AI81" s="570"/>
      <c r="AJ81" s="570">
        <f t="shared" si="128"/>
        <v>0</v>
      </c>
      <c r="AK81" s="570">
        <f t="shared" si="128"/>
        <v>0</v>
      </c>
      <c r="AL81" s="565"/>
      <c r="AM81" s="570">
        <f t="shared" ref="AM81:AQ81" si="220">AM104</f>
        <v>0.2</v>
      </c>
      <c r="AN81" s="570">
        <f t="shared" si="220"/>
        <v>0.15</v>
      </c>
      <c r="AO81" s="570">
        <f t="shared" si="220"/>
        <v>0.15</v>
      </c>
      <c r="AP81" s="570">
        <f t="shared" si="220"/>
        <v>0.25</v>
      </c>
      <c r="AQ81" s="570">
        <f t="shared" si="220"/>
        <v>0.25</v>
      </c>
      <c r="AR81" s="579"/>
    </row>
    <row r="82" spans="2:44" s="558" customFormat="1" ht="20.100000000000001" customHeight="1" x14ac:dyDescent="0.25">
      <c r="B82" s="558">
        <f t="shared" ref="B82:C82" si="221">B24</f>
        <v>0</v>
      </c>
      <c r="C82" s="592">
        <f t="shared" si="221"/>
        <v>0</v>
      </c>
      <c r="F82" s="584" t="s">
        <v>203</v>
      </c>
      <c r="G82" s="569" t="s">
        <v>203</v>
      </c>
      <c r="H82" s="570">
        <f t="shared" ref="H82:N82" si="222">H105</f>
        <v>0.1</v>
      </c>
      <c r="I82" s="570">
        <f t="shared" si="222"/>
        <v>0.1</v>
      </c>
      <c r="J82" s="570">
        <f t="shared" si="222"/>
        <v>0.1</v>
      </c>
      <c r="K82" s="570">
        <f t="shared" si="222"/>
        <v>0.2</v>
      </c>
      <c r="L82" s="570">
        <f t="shared" si="222"/>
        <v>0.1</v>
      </c>
      <c r="M82" s="570">
        <f t="shared" si="222"/>
        <v>0.2</v>
      </c>
      <c r="N82" s="570">
        <f t="shared" si="222"/>
        <v>0.2</v>
      </c>
      <c r="O82" s="560"/>
      <c r="P82" s="570">
        <f t="shared" ref="P82:R82" si="223">P105</f>
        <v>0.33333333333333331</v>
      </c>
      <c r="Q82" s="570">
        <f t="shared" si="223"/>
        <v>0.33333333333333331</v>
      </c>
      <c r="R82" s="570">
        <f t="shared" si="223"/>
        <v>0.33333333333333331</v>
      </c>
      <c r="S82" s="560"/>
      <c r="T82" s="570">
        <f t="shared" ref="T82:V82" si="224">T105</f>
        <v>0.33333333333333331</v>
      </c>
      <c r="U82" s="570">
        <f t="shared" si="224"/>
        <v>0.33333333333333331</v>
      </c>
      <c r="V82" s="570">
        <f t="shared" si="224"/>
        <v>0.33333333333333331</v>
      </c>
      <c r="W82" s="560"/>
      <c r="X82" s="570">
        <f t="shared" ref="X82:Z82" si="225">X105</f>
        <v>0.33333333333333331</v>
      </c>
      <c r="Y82" s="570">
        <f t="shared" si="225"/>
        <v>0.33333333333333331</v>
      </c>
      <c r="Z82" s="570">
        <f t="shared" si="225"/>
        <v>0.33333333333333331</v>
      </c>
      <c r="AA82" s="572"/>
      <c r="AB82" s="570">
        <f t="shared" si="183"/>
        <v>0.05</v>
      </c>
      <c r="AC82" s="570">
        <f t="shared" si="183"/>
        <v>0.2</v>
      </c>
      <c r="AD82" s="570">
        <f t="shared" si="183"/>
        <v>0.35</v>
      </c>
      <c r="AE82" s="570">
        <f t="shared" si="183"/>
        <v>0.05</v>
      </c>
      <c r="AF82" s="570">
        <f t="shared" si="183"/>
        <v>0.35</v>
      </c>
      <c r="AG82" s="570"/>
      <c r="AH82" s="570"/>
      <c r="AI82" s="570"/>
      <c r="AJ82" s="570">
        <f t="shared" si="128"/>
        <v>0</v>
      </c>
      <c r="AK82" s="570">
        <f t="shared" si="128"/>
        <v>0</v>
      </c>
      <c r="AL82" s="565"/>
      <c r="AM82" s="570">
        <f t="shared" ref="AM82:AQ82" si="226">AM105</f>
        <v>0.2</v>
      </c>
      <c r="AN82" s="570">
        <f t="shared" si="226"/>
        <v>0.15</v>
      </c>
      <c r="AO82" s="570">
        <f t="shared" si="226"/>
        <v>0.15</v>
      </c>
      <c r="AP82" s="570">
        <f t="shared" si="226"/>
        <v>0.25</v>
      </c>
      <c r="AQ82" s="570">
        <f t="shared" si="226"/>
        <v>0.25</v>
      </c>
      <c r="AR82" s="579"/>
    </row>
    <row r="83" spans="2:44" s="558" customFormat="1" ht="20.100000000000001" customHeight="1" x14ac:dyDescent="0.25">
      <c r="B83" s="558">
        <f t="shared" ref="B83:C83" si="227">B25</f>
        <v>0</v>
      </c>
      <c r="C83" s="592">
        <f t="shared" si="227"/>
        <v>0</v>
      </c>
      <c r="F83" s="584" t="s">
        <v>203</v>
      </c>
      <c r="G83" s="569" t="s">
        <v>203</v>
      </c>
      <c r="H83" s="570">
        <f t="shared" ref="H83:N83" si="228">H106</f>
        <v>0.1</v>
      </c>
      <c r="I83" s="570">
        <f t="shared" si="228"/>
        <v>0.1</v>
      </c>
      <c r="J83" s="570">
        <f t="shared" si="228"/>
        <v>0.1</v>
      </c>
      <c r="K83" s="570">
        <f t="shared" si="228"/>
        <v>0.2</v>
      </c>
      <c r="L83" s="570">
        <f t="shared" si="228"/>
        <v>0.1</v>
      </c>
      <c r="M83" s="570">
        <f t="shared" si="228"/>
        <v>0.2</v>
      </c>
      <c r="N83" s="570">
        <f t="shared" si="228"/>
        <v>0.2</v>
      </c>
      <c r="O83" s="560"/>
      <c r="P83" s="570">
        <f t="shared" ref="P83:R83" si="229">P106</f>
        <v>0.33333333333333331</v>
      </c>
      <c r="Q83" s="570">
        <f t="shared" si="229"/>
        <v>0.33333333333333331</v>
      </c>
      <c r="R83" s="570">
        <f t="shared" si="229"/>
        <v>0.33333333333333331</v>
      </c>
      <c r="S83" s="560"/>
      <c r="T83" s="570">
        <f t="shared" ref="T83:V83" si="230">T106</f>
        <v>0.33333333333333331</v>
      </c>
      <c r="U83" s="570">
        <f t="shared" si="230"/>
        <v>0.33333333333333331</v>
      </c>
      <c r="V83" s="570">
        <f t="shared" si="230"/>
        <v>0.33333333333333331</v>
      </c>
      <c r="W83" s="560"/>
      <c r="X83" s="570">
        <f t="shared" ref="X83:Z83" si="231">X106</f>
        <v>0.33333333333333331</v>
      </c>
      <c r="Y83" s="570">
        <f t="shared" si="231"/>
        <v>0.33333333333333331</v>
      </c>
      <c r="Z83" s="570">
        <f t="shared" si="231"/>
        <v>0.33333333333333331</v>
      </c>
      <c r="AA83" s="572"/>
      <c r="AB83" s="570">
        <f t="shared" si="183"/>
        <v>0.05</v>
      </c>
      <c r="AC83" s="570">
        <f t="shared" si="183"/>
        <v>0.2</v>
      </c>
      <c r="AD83" s="570">
        <f t="shared" si="183"/>
        <v>0.35</v>
      </c>
      <c r="AE83" s="570">
        <f t="shared" si="183"/>
        <v>0.05</v>
      </c>
      <c r="AF83" s="570">
        <f t="shared" si="183"/>
        <v>0.35</v>
      </c>
      <c r="AG83" s="570"/>
      <c r="AH83" s="570"/>
      <c r="AI83" s="570"/>
      <c r="AJ83" s="570">
        <f t="shared" si="128"/>
        <v>0</v>
      </c>
      <c r="AK83" s="570">
        <f t="shared" si="128"/>
        <v>0</v>
      </c>
      <c r="AL83" s="565"/>
      <c r="AM83" s="570">
        <f t="shared" ref="AM83:AQ83" si="232">AM106</f>
        <v>0.2</v>
      </c>
      <c r="AN83" s="570">
        <f t="shared" si="232"/>
        <v>0.15</v>
      </c>
      <c r="AO83" s="570">
        <f t="shared" si="232"/>
        <v>0.15</v>
      </c>
      <c r="AP83" s="570">
        <f t="shared" si="232"/>
        <v>0.25</v>
      </c>
      <c r="AQ83" s="570">
        <f t="shared" si="232"/>
        <v>0.25</v>
      </c>
      <c r="AR83" s="579"/>
    </row>
    <row r="84" spans="2:44" s="558" customFormat="1" ht="20.100000000000001" customHeight="1" x14ac:dyDescent="0.25">
      <c r="B84" s="558">
        <f t="shared" ref="B84:C85" si="233">B26</f>
        <v>0</v>
      </c>
      <c r="C84" s="592">
        <f t="shared" si="233"/>
        <v>0</v>
      </c>
      <c r="F84" s="584" t="s">
        <v>203</v>
      </c>
      <c r="G84" s="569" t="s">
        <v>203</v>
      </c>
      <c r="H84" s="570">
        <f t="shared" ref="H84:N85" si="234">H107</f>
        <v>0.1</v>
      </c>
      <c r="I84" s="570">
        <f t="shared" si="234"/>
        <v>0.1</v>
      </c>
      <c r="J84" s="570">
        <f t="shared" si="234"/>
        <v>0.1</v>
      </c>
      <c r="K84" s="570">
        <f t="shared" si="234"/>
        <v>0.2</v>
      </c>
      <c r="L84" s="570">
        <f t="shared" si="234"/>
        <v>0.1</v>
      </c>
      <c r="M84" s="570">
        <f t="shared" si="234"/>
        <v>0.2</v>
      </c>
      <c r="N84" s="570">
        <f t="shared" si="234"/>
        <v>0.2</v>
      </c>
      <c r="O84" s="560"/>
      <c r="P84" s="570">
        <f t="shared" ref="P84:R85" si="235">P107</f>
        <v>0.33333333333333331</v>
      </c>
      <c r="Q84" s="570">
        <f t="shared" si="235"/>
        <v>0.33333333333333331</v>
      </c>
      <c r="R84" s="570">
        <f t="shared" si="235"/>
        <v>0.33333333333333331</v>
      </c>
      <c r="S84" s="560"/>
      <c r="T84" s="570">
        <f t="shared" ref="T84:V85" si="236">T107</f>
        <v>0.33333333333333331</v>
      </c>
      <c r="U84" s="570">
        <f t="shared" si="236"/>
        <v>0.33333333333333331</v>
      </c>
      <c r="V84" s="570">
        <f t="shared" si="236"/>
        <v>0.33333333333333331</v>
      </c>
      <c r="W84" s="560"/>
      <c r="X84" s="570">
        <f t="shared" ref="X84:Z85" si="237">X107</f>
        <v>0.33333333333333331</v>
      </c>
      <c r="Y84" s="570">
        <f t="shared" si="237"/>
        <v>0.33333333333333331</v>
      </c>
      <c r="Z84" s="570">
        <f t="shared" si="237"/>
        <v>0.33333333333333331</v>
      </c>
      <c r="AA84" s="572"/>
      <c r="AB84" s="570">
        <f t="shared" si="183"/>
        <v>0.05</v>
      </c>
      <c r="AC84" s="570">
        <f t="shared" si="183"/>
        <v>0.2</v>
      </c>
      <c r="AD84" s="570">
        <f t="shared" si="183"/>
        <v>0.35</v>
      </c>
      <c r="AE84" s="570">
        <f t="shared" si="183"/>
        <v>0.05</v>
      </c>
      <c r="AF84" s="570">
        <f t="shared" si="183"/>
        <v>0.35</v>
      </c>
      <c r="AG84" s="570"/>
      <c r="AH84" s="570"/>
      <c r="AI84" s="570"/>
      <c r="AJ84" s="570">
        <f t="shared" si="128"/>
        <v>0</v>
      </c>
      <c r="AK84" s="570">
        <f t="shared" si="128"/>
        <v>0</v>
      </c>
      <c r="AL84" s="565"/>
      <c r="AM84" s="570">
        <f t="shared" ref="AM84:AQ85" si="238">AM107</f>
        <v>0.2</v>
      </c>
      <c r="AN84" s="570">
        <f t="shared" si="238"/>
        <v>0.15</v>
      </c>
      <c r="AO84" s="570">
        <f t="shared" si="238"/>
        <v>0.15</v>
      </c>
      <c r="AP84" s="570">
        <f t="shared" si="238"/>
        <v>0.25</v>
      </c>
      <c r="AQ84" s="570">
        <f t="shared" si="238"/>
        <v>0.25</v>
      </c>
      <c r="AR84" s="579"/>
    </row>
    <row r="85" spans="2:44" s="558" customFormat="1" ht="20.100000000000001" customHeight="1" thickBot="1" x14ac:dyDescent="0.3">
      <c r="B85" s="558">
        <f t="shared" si="233"/>
        <v>0</v>
      </c>
      <c r="C85" s="592">
        <f t="shared" si="233"/>
        <v>0</v>
      </c>
      <c r="F85" s="585" t="s">
        <v>203</v>
      </c>
      <c r="G85" s="586" t="s">
        <v>203</v>
      </c>
      <c r="H85" s="582">
        <f t="shared" si="234"/>
        <v>0.1</v>
      </c>
      <c r="I85" s="582">
        <f t="shared" si="234"/>
        <v>0.1</v>
      </c>
      <c r="J85" s="582">
        <f t="shared" si="234"/>
        <v>0.1</v>
      </c>
      <c r="K85" s="582">
        <f t="shared" si="234"/>
        <v>0.2</v>
      </c>
      <c r="L85" s="582">
        <f t="shared" si="234"/>
        <v>0.1</v>
      </c>
      <c r="M85" s="582">
        <f t="shared" si="234"/>
        <v>0.2</v>
      </c>
      <c r="N85" s="582">
        <f t="shared" si="234"/>
        <v>0.2</v>
      </c>
      <c r="O85" s="564"/>
      <c r="P85" s="582">
        <f t="shared" si="235"/>
        <v>0.33333333333333331</v>
      </c>
      <c r="Q85" s="582">
        <f t="shared" si="235"/>
        <v>0.33333333333333331</v>
      </c>
      <c r="R85" s="582">
        <f t="shared" si="235"/>
        <v>0.33333333333333331</v>
      </c>
      <c r="S85" s="564"/>
      <c r="T85" s="582">
        <f t="shared" si="236"/>
        <v>0.33333333333333331</v>
      </c>
      <c r="U85" s="582">
        <f t="shared" si="236"/>
        <v>0.33333333333333331</v>
      </c>
      <c r="V85" s="582">
        <f t="shared" si="236"/>
        <v>0.33333333333333331</v>
      </c>
      <c r="W85" s="564"/>
      <c r="X85" s="582">
        <f t="shared" si="237"/>
        <v>0.33333333333333331</v>
      </c>
      <c r="Y85" s="582">
        <f t="shared" si="237"/>
        <v>0.33333333333333331</v>
      </c>
      <c r="Z85" s="582">
        <f t="shared" si="237"/>
        <v>0.33333333333333331</v>
      </c>
      <c r="AA85" s="581"/>
      <c r="AB85" s="582">
        <f t="shared" ref="AB85:AF85" si="239">(AB108-SUM($AJ85:$AK85)*AB108)</f>
        <v>0.05</v>
      </c>
      <c r="AC85" s="582">
        <f t="shared" si="239"/>
        <v>0.2</v>
      </c>
      <c r="AD85" s="582">
        <f t="shared" si="239"/>
        <v>0.35</v>
      </c>
      <c r="AE85" s="582">
        <f t="shared" si="239"/>
        <v>0.05</v>
      </c>
      <c r="AF85" s="582">
        <f t="shared" si="239"/>
        <v>0.35</v>
      </c>
      <c r="AG85" s="582"/>
      <c r="AH85" s="582"/>
      <c r="AI85" s="582"/>
      <c r="AJ85" s="582">
        <f t="shared" si="128"/>
        <v>0</v>
      </c>
      <c r="AK85" s="582">
        <f t="shared" si="128"/>
        <v>0</v>
      </c>
      <c r="AL85" s="580"/>
      <c r="AM85" s="582">
        <f t="shared" si="238"/>
        <v>0.2</v>
      </c>
      <c r="AN85" s="582">
        <f t="shared" si="238"/>
        <v>0.15</v>
      </c>
      <c r="AO85" s="582">
        <f t="shared" si="238"/>
        <v>0.15</v>
      </c>
      <c r="AP85" s="582">
        <f t="shared" si="238"/>
        <v>0.25</v>
      </c>
      <c r="AQ85" s="582">
        <f t="shared" si="238"/>
        <v>0.25</v>
      </c>
      <c r="AR85" s="583"/>
    </row>
    <row r="86" spans="2:44" ht="20.100000000000001" customHeight="1" x14ac:dyDescent="0.25">
      <c r="O86" s="4"/>
      <c r="S86" s="4"/>
      <c r="W86" s="4"/>
      <c r="AA86" s="4"/>
      <c r="AL86" s="4"/>
      <c r="AR86" s="4"/>
    </row>
    <row r="87" spans="2:44" ht="20.100000000000001" customHeight="1" thickBot="1" x14ac:dyDescent="0.3">
      <c r="O87" s="4"/>
      <c r="S87" s="4"/>
      <c r="W87" s="4"/>
      <c r="AA87" s="4"/>
      <c r="AL87" s="4"/>
      <c r="AR87" s="4"/>
    </row>
    <row r="88" spans="2:44" ht="20.100000000000001" customHeight="1" x14ac:dyDescent="0.25">
      <c r="B88" s="37">
        <f t="shared" ref="B88:C94" si="240">B7</f>
        <v>1</v>
      </c>
      <c r="C88" s="416" t="str">
        <f t="shared" si="240"/>
        <v>CBH dos Afluentes do Rio Paranaíba no DF</v>
      </c>
      <c r="D88" s="415" t="s">
        <v>288</v>
      </c>
      <c r="F88" s="573" t="s">
        <v>203</v>
      </c>
      <c r="G88" s="574" t="s">
        <v>203</v>
      </c>
      <c r="H88" s="575">
        <v>0.1</v>
      </c>
      <c r="I88" s="575">
        <v>0.1</v>
      </c>
      <c r="J88" s="575">
        <v>0.1</v>
      </c>
      <c r="K88" s="575">
        <v>0.2</v>
      </c>
      <c r="L88" s="575">
        <v>0.1</v>
      </c>
      <c r="M88" s="575">
        <v>0.2</v>
      </c>
      <c r="N88" s="575">
        <v>0.2</v>
      </c>
      <c r="O88" s="563"/>
      <c r="P88" s="576">
        <f>1/3</f>
        <v>0.33333333333333331</v>
      </c>
      <c r="Q88" s="576">
        <f>1/3</f>
        <v>0.33333333333333331</v>
      </c>
      <c r="R88" s="576">
        <f>1/3</f>
        <v>0.33333333333333331</v>
      </c>
      <c r="S88" s="563"/>
      <c r="T88" s="576">
        <f>1/3</f>
        <v>0.33333333333333331</v>
      </c>
      <c r="U88" s="576">
        <f>1/3</f>
        <v>0.33333333333333331</v>
      </c>
      <c r="V88" s="576">
        <f>1/3</f>
        <v>0.33333333333333331</v>
      </c>
      <c r="W88" s="563"/>
      <c r="X88" s="575">
        <f>1/3</f>
        <v>0.33333333333333331</v>
      </c>
      <c r="Y88" s="575">
        <f t="shared" ref="Y88:Z103" si="241">1/3</f>
        <v>0.33333333333333331</v>
      </c>
      <c r="Z88" s="575">
        <f t="shared" si="241"/>
        <v>0.33333333333333331</v>
      </c>
      <c r="AA88" s="577"/>
      <c r="AB88" s="575">
        <v>0.05</v>
      </c>
      <c r="AC88" s="575">
        <v>0.2</v>
      </c>
      <c r="AD88" s="575">
        <v>0.35</v>
      </c>
      <c r="AE88" s="575">
        <v>0.05</v>
      </c>
      <c r="AF88" s="575">
        <v>0.35</v>
      </c>
      <c r="AG88" s="575"/>
      <c r="AH88" s="575"/>
      <c r="AI88" s="575"/>
      <c r="AJ88" s="575">
        <v>0.1</v>
      </c>
      <c r="AK88" s="575">
        <v>0.1</v>
      </c>
      <c r="AL88" s="567"/>
      <c r="AM88" s="575">
        <v>0.2</v>
      </c>
      <c r="AN88" s="575">
        <v>0.15</v>
      </c>
      <c r="AO88" s="575">
        <v>0.15</v>
      </c>
      <c r="AP88" s="575">
        <v>0.25</v>
      </c>
      <c r="AQ88" s="575">
        <v>0.25</v>
      </c>
      <c r="AR88" s="578"/>
    </row>
    <row r="89" spans="2:44" ht="20.100000000000001" customHeight="1" x14ac:dyDescent="0.25">
      <c r="B89" s="37">
        <f t="shared" si="240"/>
        <v>2</v>
      </c>
      <c r="C89" s="416" t="str">
        <f t="shared" si="240"/>
        <v>CBH dos Afluentes do Rio Preto</v>
      </c>
      <c r="F89" s="584" t="s">
        <v>203</v>
      </c>
      <c r="G89" s="569" t="s">
        <v>203</v>
      </c>
      <c r="H89" s="570">
        <v>0.1</v>
      </c>
      <c r="I89" s="570">
        <v>0.1</v>
      </c>
      <c r="J89" s="570">
        <v>0.1</v>
      </c>
      <c r="K89" s="570">
        <v>0.2</v>
      </c>
      <c r="L89" s="570">
        <v>0.1</v>
      </c>
      <c r="M89" s="570">
        <v>0.2</v>
      </c>
      <c r="N89" s="570">
        <v>0.2</v>
      </c>
      <c r="O89" s="560"/>
      <c r="P89" s="571">
        <f t="shared" ref="P89:R104" si="242">1/3</f>
        <v>0.33333333333333331</v>
      </c>
      <c r="Q89" s="571">
        <f t="shared" si="242"/>
        <v>0.33333333333333331</v>
      </c>
      <c r="R89" s="571">
        <f t="shared" si="242"/>
        <v>0.33333333333333331</v>
      </c>
      <c r="S89" s="560"/>
      <c r="T89" s="571">
        <f t="shared" ref="T89:V104" si="243">1/3</f>
        <v>0.33333333333333331</v>
      </c>
      <c r="U89" s="571">
        <f t="shared" si="243"/>
        <v>0.33333333333333331</v>
      </c>
      <c r="V89" s="571">
        <f t="shared" si="243"/>
        <v>0.33333333333333331</v>
      </c>
      <c r="W89" s="560"/>
      <c r="X89" s="570">
        <f t="shared" ref="X89:Z104" si="244">1/3</f>
        <v>0.33333333333333331</v>
      </c>
      <c r="Y89" s="570">
        <f t="shared" si="241"/>
        <v>0.33333333333333331</v>
      </c>
      <c r="Z89" s="570">
        <f t="shared" si="241"/>
        <v>0.33333333333333331</v>
      </c>
      <c r="AA89" s="572"/>
      <c r="AB89" s="570">
        <v>0.05</v>
      </c>
      <c r="AC89" s="570">
        <v>0.2</v>
      </c>
      <c r="AD89" s="570">
        <v>0.35</v>
      </c>
      <c r="AE89" s="570">
        <v>0.05</v>
      </c>
      <c r="AF89" s="570">
        <v>0.35</v>
      </c>
      <c r="AG89" s="570"/>
      <c r="AH89" s="570"/>
      <c r="AI89" s="570"/>
      <c r="AJ89" s="570">
        <v>0.1</v>
      </c>
      <c r="AK89" s="570">
        <v>0.1</v>
      </c>
      <c r="AL89" s="565"/>
      <c r="AM89" s="570">
        <v>0.2</v>
      </c>
      <c r="AN89" s="570">
        <v>0.15</v>
      </c>
      <c r="AO89" s="570">
        <v>0.15</v>
      </c>
      <c r="AP89" s="570">
        <v>0.25</v>
      </c>
      <c r="AQ89" s="570">
        <v>0.25</v>
      </c>
      <c r="AR89" s="579"/>
    </row>
    <row r="90" spans="2:44" ht="20.100000000000001" customHeight="1" x14ac:dyDescent="0.25">
      <c r="B90" s="37">
        <f t="shared" si="240"/>
        <v>3</v>
      </c>
      <c r="C90" s="416" t="str">
        <f t="shared" si="240"/>
        <v>CBH dos Afluentes do Rio Maranhão</v>
      </c>
      <c r="F90" s="584" t="s">
        <v>203</v>
      </c>
      <c r="G90" s="569" t="s">
        <v>203</v>
      </c>
      <c r="H90" s="570">
        <v>0.1</v>
      </c>
      <c r="I90" s="570">
        <v>0.1</v>
      </c>
      <c r="J90" s="570">
        <v>0.1</v>
      </c>
      <c r="K90" s="570">
        <v>0.2</v>
      </c>
      <c r="L90" s="570">
        <v>0.1</v>
      </c>
      <c r="M90" s="570">
        <v>0.2</v>
      </c>
      <c r="N90" s="570">
        <v>0.2</v>
      </c>
      <c r="O90" s="560"/>
      <c r="P90" s="571">
        <f t="shared" si="242"/>
        <v>0.33333333333333331</v>
      </c>
      <c r="Q90" s="571">
        <f t="shared" si="242"/>
        <v>0.33333333333333331</v>
      </c>
      <c r="R90" s="571">
        <f t="shared" si="242"/>
        <v>0.33333333333333331</v>
      </c>
      <c r="S90" s="560"/>
      <c r="T90" s="571">
        <f t="shared" si="243"/>
        <v>0.33333333333333331</v>
      </c>
      <c r="U90" s="571">
        <f t="shared" si="243"/>
        <v>0.33333333333333331</v>
      </c>
      <c r="V90" s="571">
        <f t="shared" si="243"/>
        <v>0.33333333333333331</v>
      </c>
      <c r="W90" s="560"/>
      <c r="X90" s="570">
        <f t="shared" si="244"/>
        <v>0.33333333333333331</v>
      </c>
      <c r="Y90" s="570">
        <f t="shared" si="241"/>
        <v>0.33333333333333331</v>
      </c>
      <c r="Z90" s="570">
        <f t="shared" si="241"/>
        <v>0.33333333333333331</v>
      </c>
      <c r="AA90" s="572"/>
      <c r="AB90" s="570">
        <v>0.05</v>
      </c>
      <c r="AC90" s="570">
        <v>0.2</v>
      </c>
      <c r="AD90" s="570">
        <v>0.35</v>
      </c>
      <c r="AE90" s="570">
        <v>0.05</v>
      </c>
      <c r="AF90" s="570">
        <v>0.35</v>
      </c>
      <c r="AG90" s="570"/>
      <c r="AH90" s="570"/>
      <c r="AI90" s="570"/>
      <c r="AJ90" s="570">
        <v>0.1</v>
      </c>
      <c r="AK90" s="570">
        <v>0.1</v>
      </c>
      <c r="AL90" s="565"/>
      <c r="AM90" s="570">
        <v>0.2</v>
      </c>
      <c r="AN90" s="570">
        <v>0.15</v>
      </c>
      <c r="AO90" s="570">
        <v>0.15</v>
      </c>
      <c r="AP90" s="570">
        <v>0.25</v>
      </c>
      <c r="AQ90" s="570">
        <v>0.25</v>
      </c>
      <c r="AR90" s="579"/>
    </row>
    <row r="91" spans="2:44" ht="20.100000000000001" customHeight="1" x14ac:dyDescent="0.25">
      <c r="B91" s="37">
        <f t="shared" si="240"/>
        <v>0</v>
      </c>
      <c r="C91" s="416">
        <f t="shared" si="240"/>
        <v>0</v>
      </c>
      <c r="F91" s="584" t="s">
        <v>203</v>
      </c>
      <c r="G91" s="569" t="s">
        <v>203</v>
      </c>
      <c r="H91" s="570">
        <v>0.1</v>
      </c>
      <c r="I91" s="570">
        <v>0.1</v>
      </c>
      <c r="J91" s="570">
        <v>0.1</v>
      </c>
      <c r="K91" s="570">
        <v>0.2</v>
      </c>
      <c r="L91" s="570">
        <v>0.1</v>
      </c>
      <c r="M91" s="570">
        <v>0.2</v>
      </c>
      <c r="N91" s="570">
        <v>0.2</v>
      </c>
      <c r="O91" s="560"/>
      <c r="P91" s="571">
        <f t="shared" si="242"/>
        <v>0.33333333333333331</v>
      </c>
      <c r="Q91" s="571">
        <f t="shared" si="242"/>
        <v>0.33333333333333331</v>
      </c>
      <c r="R91" s="571">
        <f t="shared" si="242"/>
        <v>0.33333333333333331</v>
      </c>
      <c r="S91" s="560"/>
      <c r="T91" s="571">
        <f t="shared" si="243"/>
        <v>0.33333333333333331</v>
      </c>
      <c r="U91" s="571">
        <f t="shared" si="243"/>
        <v>0.33333333333333331</v>
      </c>
      <c r="V91" s="571">
        <f t="shared" si="243"/>
        <v>0.33333333333333331</v>
      </c>
      <c r="W91" s="560"/>
      <c r="X91" s="570">
        <f t="shared" si="244"/>
        <v>0.33333333333333331</v>
      </c>
      <c r="Y91" s="570">
        <f t="shared" si="241"/>
        <v>0.33333333333333331</v>
      </c>
      <c r="Z91" s="570">
        <f t="shared" si="241"/>
        <v>0.33333333333333331</v>
      </c>
      <c r="AA91" s="572"/>
      <c r="AB91" s="570">
        <v>0.05</v>
      </c>
      <c r="AC91" s="570">
        <v>0.2</v>
      </c>
      <c r="AD91" s="570">
        <v>0.35</v>
      </c>
      <c r="AE91" s="570">
        <v>0.05</v>
      </c>
      <c r="AF91" s="570">
        <v>0.35</v>
      </c>
      <c r="AG91" s="570"/>
      <c r="AH91" s="570"/>
      <c r="AI91" s="570"/>
      <c r="AJ91" s="570">
        <v>0.1</v>
      </c>
      <c r="AK91" s="570">
        <v>0.1</v>
      </c>
      <c r="AL91" s="565"/>
      <c r="AM91" s="570">
        <v>0.2</v>
      </c>
      <c r="AN91" s="570">
        <v>0.15</v>
      </c>
      <c r="AO91" s="570">
        <v>0.15</v>
      </c>
      <c r="AP91" s="570">
        <v>0.25</v>
      </c>
      <c r="AQ91" s="570">
        <v>0.25</v>
      </c>
      <c r="AR91" s="579"/>
    </row>
    <row r="92" spans="2:44" ht="20.100000000000001" customHeight="1" x14ac:dyDescent="0.25">
      <c r="B92" s="37">
        <f t="shared" si="240"/>
        <v>0</v>
      </c>
      <c r="C92" s="416">
        <f t="shared" si="240"/>
        <v>0</v>
      </c>
      <c r="F92" s="584" t="s">
        <v>203</v>
      </c>
      <c r="G92" s="569" t="s">
        <v>203</v>
      </c>
      <c r="H92" s="570">
        <v>0.1</v>
      </c>
      <c r="I92" s="570">
        <v>0.1</v>
      </c>
      <c r="J92" s="570">
        <v>0.1</v>
      </c>
      <c r="K92" s="570">
        <v>0.2</v>
      </c>
      <c r="L92" s="570">
        <v>0.1</v>
      </c>
      <c r="M92" s="570">
        <v>0.2</v>
      </c>
      <c r="N92" s="570">
        <v>0.2</v>
      </c>
      <c r="O92" s="560"/>
      <c r="P92" s="571">
        <f t="shared" si="242"/>
        <v>0.33333333333333331</v>
      </c>
      <c r="Q92" s="571">
        <f t="shared" si="242"/>
        <v>0.33333333333333331</v>
      </c>
      <c r="R92" s="571">
        <f t="shared" si="242"/>
        <v>0.33333333333333331</v>
      </c>
      <c r="S92" s="560"/>
      <c r="T92" s="571">
        <f t="shared" si="243"/>
        <v>0.33333333333333331</v>
      </c>
      <c r="U92" s="571">
        <f t="shared" si="243"/>
        <v>0.33333333333333331</v>
      </c>
      <c r="V92" s="571">
        <f t="shared" si="243"/>
        <v>0.33333333333333331</v>
      </c>
      <c r="W92" s="560"/>
      <c r="X92" s="570">
        <f t="shared" si="244"/>
        <v>0.33333333333333331</v>
      </c>
      <c r="Y92" s="570">
        <f t="shared" si="241"/>
        <v>0.33333333333333331</v>
      </c>
      <c r="Z92" s="570">
        <f t="shared" si="241"/>
        <v>0.33333333333333331</v>
      </c>
      <c r="AA92" s="572"/>
      <c r="AB92" s="570">
        <v>0.05</v>
      </c>
      <c r="AC92" s="570">
        <v>0.2</v>
      </c>
      <c r="AD92" s="570">
        <v>0.35</v>
      </c>
      <c r="AE92" s="570">
        <v>0.05</v>
      </c>
      <c r="AF92" s="570">
        <v>0.35</v>
      </c>
      <c r="AG92" s="570"/>
      <c r="AH92" s="570"/>
      <c r="AI92" s="570"/>
      <c r="AJ92" s="570">
        <v>0.1</v>
      </c>
      <c r="AK92" s="570">
        <v>0.1</v>
      </c>
      <c r="AL92" s="565"/>
      <c r="AM92" s="570">
        <v>0.2</v>
      </c>
      <c r="AN92" s="570">
        <v>0.15</v>
      </c>
      <c r="AO92" s="570">
        <v>0.15</v>
      </c>
      <c r="AP92" s="570">
        <v>0.25</v>
      </c>
      <c r="AQ92" s="570">
        <v>0.25</v>
      </c>
      <c r="AR92" s="579"/>
    </row>
    <row r="93" spans="2:44" ht="20.100000000000001" customHeight="1" x14ac:dyDescent="0.25">
      <c r="B93" s="37">
        <f t="shared" si="240"/>
        <v>0</v>
      </c>
      <c r="C93" s="416">
        <f t="shared" si="240"/>
        <v>0</v>
      </c>
      <c r="F93" s="584" t="s">
        <v>203</v>
      </c>
      <c r="G93" s="569" t="s">
        <v>203</v>
      </c>
      <c r="H93" s="570">
        <v>0.1</v>
      </c>
      <c r="I93" s="570">
        <v>0.1</v>
      </c>
      <c r="J93" s="570">
        <v>0.1</v>
      </c>
      <c r="K93" s="570">
        <v>0.2</v>
      </c>
      <c r="L93" s="570">
        <v>0.1</v>
      </c>
      <c r="M93" s="570">
        <v>0.2</v>
      </c>
      <c r="N93" s="570">
        <v>0.2</v>
      </c>
      <c r="O93" s="560"/>
      <c r="P93" s="571">
        <f t="shared" si="242"/>
        <v>0.33333333333333331</v>
      </c>
      <c r="Q93" s="571">
        <f t="shared" si="242"/>
        <v>0.33333333333333331</v>
      </c>
      <c r="R93" s="571">
        <f t="shared" si="242"/>
        <v>0.33333333333333331</v>
      </c>
      <c r="S93" s="560"/>
      <c r="T93" s="571">
        <f t="shared" si="243"/>
        <v>0.33333333333333331</v>
      </c>
      <c r="U93" s="571">
        <f t="shared" si="243"/>
        <v>0.33333333333333331</v>
      </c>
      <c r="V93" s="571">
        <f t="shared" si="243"/>
        <v>0.33333333333333331</v>
      </c>
      <c r="W93" s="560"/>
      <c r="X93" s="570">
        <f t="shared" si="244"/>
        <v>0.33333333333333331</v>
      </c>
      <c r="Y93" s="570">
        <f t="shared" si="241"/>
        <v>0.33333333333333331</v>
      </c>
      <c r="Z93" s="570">
        <f t="shared" si="241"/>
        <v>0.33333333333333331</v>
      </c>
      <c r="AA93" s="572"/>
      <c r="AB93" s="570">
        <v>0.05</v>
      </c>
      <c r="AC93" s="570">
        <v>0.2</v>
      </c>
      <c r="AD93" s="570">
        <v>0.35</v>
      </c>
      <c r="AE93" s="570">
        <v>0.05</v>
      </c>
      <c r="AF93" s="570">
        <v>0.35</v>
      </c>
      <c r="AG93" s="570"/>
      <c r="AH93" s="570"/>
      <c r="AI93" s="570"/>
      <c r="AJ93" s="570">
        <v>0.1</v>
      </c>
      <c r="AK93" s="570">
        <v>0.1</v>
      </c>
      <c r="AL93" s="565"/>
      <c r="AM93" s="570">
        <v>0.2</v>
      </c>
      <c r="AN93" s="570">
        <v>0.15</v>
      </c>
      <c r="AO93" s="570">
        <v>0.15</v>
      </c>
      <c r="AP93" s="570">
        <v>0.25</v>
      </c>
      <c r="AQ93" s="570">
        <v>0.25</v>
      </c>
      <c r="AR93" s="579"/>
    </row>
    <row r="94" spans="2:44" ht="20.100000000000001" customHeight="1" x14ac:dyDescent="0.25">
      <c r="B94" s="37">
        <f t="shared" si="240"/>
        <v>0</v>
      </c>
      <c r="C94" s="416">
        <f t="shared" si="240"/>
        <v>0</v>
      </c>
      <c r="F94" s="584" t="s">
        <v>203</v>
      </c>
      <c r="G94" s="569" t="s">
        <v>203</v>
      </c>
      <c r="H94" s="570">
        <v>0.1</v>
      </c>
      <c r="I94" s="570">
        <v>0.1</v>
      </c>
      <c r="J94" s="570">
        <v>0.1</v>
      </c>
      <c r="K94" s="570">
        <v>0.2</v>
      </c>
      <c r="L94" s="570">
        <v>0.1</v>
      </c>
      <c r="M94" s="570">
        <v>0.2</v>
      </c>
      <c r="N94" s="570">
        <v>0.2</v>
      </c>
      <c r="O94" s="560"/>
      <c r="P94" s="571">
        <f t="shared" si="242"/>
        <v>0.33333333333333331</v>
      </c>
      <c r="Q94" s="571">
        <f t="shared" si="242"/>
        <v>0.33333333333333331</v>
      </c>
      <c r="R94" s="571">
        <f t="shared" si="242"/>
        <v>0.33333333333333331</v>
      </c>
      <c r="S94" s="560"/>
      <c r="T94" s="571">
        <f t="shared" si="243"/>
        <v>0.33333333333333331</v>
      </c>
      <c r="U94" s="571">
        <f t="shared" si="243"/>
        <v>0.33333333333333331</v>
      </c>
      <c r="V94" s="571">
        <f t="shared" si="243"/>
        <v>0.33333333333333331</v>
      </c>
      <c r="W94" s="560"/>
      <c r="X94" s="570">
        <f t="shared" si="244"/>
        <v>0.33333333333333331</v>
      </c>
      <c r="Y94" s="570">
        <f t="shared" si="241"/>
        <v>0.33333333333333331</v>
      </c>
      <c r="Z94" s="570">
        <f t="shared" si="241"/>
        <v>0.33333333333333331</v>
      </c>
      <c r="AA94" s="572"/>
      <c r="AB94" s="570">
        <v>0.05</v>
      </c>
      <c r="AC94" s="570">
        <v>0.2</v>
      </c>
      <c r="AD94" s="570">
        <v>0.35</v>
      </c>
      <c r="AE94" s="570">
        <v>0.05</v>
      </c>
      <c r="AF94" s="570">
        <v>0.35</v>
      </c>
      <c r="AG94" s="570"/>
      <c r="AH94" s="570"/>
      <c r="AI94" s="570"/>
      <c r="AJ94" s="570">
        <v>0.1</v>
      </c>
      <c r="AK94" s="570">
        <v>0.1</v>
      </c>
      <c r="AL94" s="565"/>
      <c r="AM94" s="570">
        <v>0.2</v>
      </c>
      <c r="AN94" s="570">
        <v>0.15</v>
      </c>
      <c r="AO94" s="570">
        <v>0.15</v>
      </c>
      <c r="AP94" s="570">
        <v>0.25</v>
      </c>
      <c r="AQ94" s="570">
        <v>0.25</v>
      </c>
      <c r="AR94" s="579"/>
    </row>
    <row r="95" spans="2:44" ht="20.100000000000001" customHeight="1" x14ac:dyDescent="0.25">
      <c r="B95" s="558">
        <f t="shared" ref="B95:C95" si="245">B14</f>
        <v>0</v>
      </c>
      <c r="C95" s="592">
        <f t="shared" si="245"/>
        <v>0</v>
      </c>
      <c r="D95" s="557"/>
      <c r="E95" s="557"/>
      <c r="F95" s="584" t="s">
        <v>203</v>
      </c>
      <c r="G95" s="569" t="s">
        <v>203</v>
      </c>
      <c r="H95" s="570">
        <v>0.1</v>
      </c>
      <c r="I95" s="570">
        <v>0.1</v>
      </c>
      <c r="J95" s="570">
        <v>0.1</v>
      </c>
      <c r="K95" s="570">
        <v>0.2</v>
      </c>
      <c r="L95" s="570">
        <v>0.1</v>
      </c>
      <c r="M95" s="570">
        <v>0.2</v>
      </c>
      <c r="N95" s="570">
        <v>0.2</v>
      </c>
      <c r="O95" s="560"/>
      <c r="P95" s="571">
        <f t="shared" si="242"/>
        <v>0.33333333333333331</v>
      </c>
      <c r="Q95" s="571">
        <f t="shared" si="242"/>
        <v>0.33333333333333331</v>
      </c>
      <c r="R95" s="571">
        <f t="shared" si="242"/>
        <v>0.33333333333333331</v>
      </c>
      <c r="S95" s="560"/>
      <c r="T95" s="571">
        <f t="shared" si="243"/>
        <v>0.33333333333333331</v>
      </c>
      <c r="U95" s="571">
        <f t="shared" si="243"/>
        <v>0.33333333333333331</v>
      </c>
      <c r="V95" s="571">
        <f t="shared" si="243"/>
        <v>0.33333333333333331</v>
      </c>
      <c r="W95" s="560"/>
      <c r="X95" s="570">
        <f t="shared" si="244"/>
        <v>0.33333333333333331</v>
      </c>
      <c r="Y95" s="570">
        <f t="shared" si="241"/>
        <v>0.33333333333333331</v>
      </c>
      <c r="Z95" s="570">
        <f t="shared" si="241"/>
        <v>0.33333333333333331</v>
      </c>
      <c r="AA95" s="572"/>
      <c r="AB95" s="570">
        <v>0.05</v>
      </c>
      <c r="AC95" s="570">
        <v>0.2</v>
      </c>
      <c r="AD95" s="570">
        <v>0.35</v>
      </c>
      <c r="AE95" s="570">
        <v>0.05</v>
      </c>
      <c r="AF95" s="570">
        <v>0.35</v>
      </c>
      <c r="AG95" s="570"/>
      <c r="AH95" s="570"/>
      <c r="AI95" s="570"/>
      <c r="AJ95" s="570">
        <v>0.1</v>
      </c>
      <c r="AK95" s="570">
        <v>0.1</v>
      </c>
      <c r="AL95" s="565"/>
      <c r="AM95" s="570">
        <v>0.2</v>
      </c>
      <c r="AN95" s="570">
        <v>0.15</v>
      </c>
      <c r="AO95" s="570">
        <v>0.15</v>
      </c>
      <c r="AP95" s="570">
        <v>0.25</v>
      </c>
      <c r="AQ95" s="570">
        <v>0.25</v>
      </c>
      <c r="AR95" s="579"/>
    </row>
    <row r="96" spans="2:44" ht="20.100000000000001" customHeight="1" x14ac:dyDescent="0.25">
      <c r="B96" s="558">
        <f t="shared" ref="B96:C96" si="246">B15</f>
        <v>0</v>
      </c>
      <c r="C96" s="592">
        <f t="shared" si="246"/>
        <v>0</v>
      </c>
      <c r="D96" s="557"/>
      <c r="E96" s="557"/>
      <c r="F96" s="584" t="s">
        <v>203</v>
      </c>
      <c r="G96" s="569" t="s">
        <v>203</v>
      </c>
      <c r="H96" s="570">
        <v>0.1</v>
      </c>
      <c r="I96" s="570">
        <v>0.1</v>
      </c>
      <c r="J96" s="570">
        <v>0.1</v>
      </c>
      <c r="K96" s="570">
        <v>0.2</v>
      </c>
      <c r="L96" s="570">
        <v>0.1</v>
      </c>
      <c r="M96" s="570">
        <v>0.2</v>
      </c>
      <c r="N96" s="570">
        <v>0.2</v>
      </c>
      <c r="O96" s="560"/>
      <c r="P96" s="571">
        <f t="shared" si="242"/>
        <v>0.33333333333333331</v>
      </c>
      <c r="Q96" s="571">
        <f t="shared" si="242"/>
        <v>0.33333333333333331</v>
      </c>
      <c r="R96" s="571">
        <f t="shared" si="242"/>
        <v>0.33333333333333331</v>
      </c>
      <c r="S96" s="560"/>
      <c r="T96" s="571">
        <f t="shared" si="243"/>
        <v>0.33333333333333331</v>
      </c>
      <c r="U96" s="571">
        <f t="shared" si="243"/>
        <v>0.33333333333333331</v>
      </c>
      <c r="V96" s="571">
        <f t="shared" si="243"/>
        <v>0.33333333333333331</v>
      </c>
      <c r="W96" s="560"/>
      <c r="X96" s="570">
        <f t="shared" si="244"/>
        <v>0.33333333333333331</v>
      </c>
      <c r="Y96" s="570">
        <f t="shared" si="241"/>
        <v>0.33333333333333331</v>
      </c>
      <c r="Z96" s="570">
        <f t="shared" si="241"/>
        <v>0.33333333333333331</v>
      </c>
      <c r="AA96" s="572"/>
      <c r="AB96" s="570">
        <v>0.05</v>
      </c>
      <c r="AC96" s="570">
        <v>0.2</v>
      </c>
      <c r="AD96" s="570">
        <v>0.35</v>
      </c>
      <c r="AE96" s="570">
        <v>0.05</v>
      </c>
      <c r="AF96" s="570">
        <v>0.35</v>
      </c>
      <c r="AG96" s="570"/>
      <c r="AH96" s="570"/>
      <c r="AI96" s="570"/>
      <c r="AJ96" s="570">
        <v>0.1</v>
      </c>
      <c r="AK96" s="570">
        <v>0.1</v>
      </c>
      <c r="AL96" s="565"/>
      <c r="AM96" s="570">
        <v>0.2</v>
      </c>
      <c r="AN96" s="570">
        <v>0.15</v>
      </c>
      <c r="AO96" s="570">
        <v>0.15</v>
      </c>
      <c r="AP96" s="570">
        <v>0.25</v>
      </c>
      <c r="AQ96" s="570">
        <v>0.25</v>
      </c>
      <c r="AR96" s="579"/>
    </row>
    <row r="97" spans="2:44" ht="20.100000000000001" customHeight="1" x14ac:dyDescent="0.25">
      <c r="B97" s="558">
        <f t="shared" ref="B97:C97" si="247">B16</f>
        <v>0</v>
      </c>
      <c r="C97" s="592">
        <f t="shared" si="247"/>
        <v>0</v>
      </c>
      <c r="D97" s="557"/>
      <c r="E97" s="557"/>
      <c r="F97" s="584" t="s">
        <v>203</v>
      </c>
      <c r="G97" s="569" t="s">
        <v>203</v>
      </c>
      <c r="H97" s="570">
        <v>0.1</v>
      </c>
      <c r="I97" s="570">
        <v>0.1</v>
      </c>
      <c r="J97" s="570">
        <v>0.1</v>
      </c>
      <c r="K97" s="570">
        <v>0.2</v>
      </c>
      <c r="L97" s="570">
        <v>0.1</v>
      </c>
      <c r="M97" s="570">
        <v>0.2</v>
      </c>
      <c r="N97" s="570">
        <v>0.2</v>
      </c>
      <c r="O97" s="560"/>
      <c r="P97" s="571">
        <f t="shared" si="242"/>
        <v>0.33333333333333331</v>
      </c>
      <c r="Q97" s="571">
        <f t="shared" si="242"/>
        <v>0.33333333333333331</v>
      </c>
      <c r="R97" s="571">
        <f t="shared" si="242"/>
        <v>0.33333333333333331</v>
      </c>
      <c r="S97" s="560"/>
      <c r="T97" s="571">
        <f t="shared" si="243"/>
        <v>0.33333333333333331</v>
      </c>
      <c r="U97" s="571">
        <f t="shared" si="243"/>
        <v>0.33333333333333331</v>
      </c>
      <c r="V97" s="571">
        <f t="shared" si="243"/>
        <v>0.33333333333333331</v>
      </c>
      <c r="W97" s="560"/>
      <c r="X97" s="570">
        <f t="shared" si="244"/>
        <v>0.33333333333333331</v>
      </c>
      <c r="Y97" s="570">
        <f t="shared" si="241"/>
        <v>0.33333333333333331</v>
      </c>
      <c r="Z97" s="570">
        <f t="shared" si="241"/>
        <v>0.33333333333333331</v>
      </c>
      <c r="AA97" s="572"/>
      <c r="AB97" s="570">
        <v>0.05</v>
      </c>
      <c r="AC97" s="570">
        <v>0.2</v>
      </c>
      <c r="AD97" s="570">
        <v>0.35</v>
      </c>
      <c r="AE97" s="570">
        <v>0.05</v>
      </c>
      <c r="AF97" s="570">
        <v>0.35</v>
      </c>
      <c r="AG97" s="570"/>
      <c r="AH97" s="570"/>
      <c r="AI97" s="570"/>
      <c r="AJ97" s="570">
        <v>0.1</v>
      </c>
      <c r="AK97" s="570">
        <v>0.1</v>
      </c>
      <c r="AL97" s="565"/>
      <c r="AM97" s="570">
        <v>0.2</v>
      </c>
      <c r="AN97" s="570">
        <v>0.15</v>
      </c>
      <c r="AO97" s="570">
        <v>0.15</v>
      </c>
      <c r="AP97" s="570">
        <v>0.25</v>
      </c>
      <c r="AQ97" s="570">
        <v>0.25</v>
      </c>
      <c r="AR97" s="579"/>
    </row>
    <row r="98" spans="2:44" ht="20.100000000000001" customHeight="1" x14ac:dyDescent="0.25">
      <c r="B98" s="558">
        <f t="shared" ref="B98:C98" si="248">B17</f>
        <v>0</v>
      </c>
      <c r="C98" s="592">
        <f t="shared" si="248"/>
        <v>0</v>
      </c>
      <c r="D98" s="557"/>
      <c r="E98" s="557"/>
      <c r="F98" s="584" t="s">
        <v>203</v>
      </c>
      <c r="G98" s="569" t="s">
        <v>203</v>
      </c>
      <c r="H98" s="570">
        <v>0.1</v>
      </c>
      <c r="I98" s="570">
        <v>0.1</v>
      </c>
      <c r="J98" s="570">
        <v>0.1</v>
      </c>
      <c r="K98" s="570">
        <v>0.2</v>
      </c>
      <c r="L98" s="570">
        <v>0.1</v>
      </c>
      <c r="M98" s="570">
        <v>0.2</v>
      </c>
      <c r="N98" s="570">
        <v>0.2</v>
      </c>
      <c r="O98" s="560"/>
      <c r="P98" s="571">
        <f t="shared" si="242"/>
        <v>0.33333333333333331</v>
      </c>
      <c r="Q98" s="571">
        <f t="shared" si="242"/>
        <v>0.33333333333333331</v>
      </c>
      <c r="R98" s="571">
        <f t="shared" si="242"/>
        <v>0.33333333333333331</v>
      </c>
      <c r="S98" s="560"/>
      <c r="T98" s="571">
        <f t="shared" si="243"/>
        <v>0.33333333333333331</v>
      </c>
      <c r="U98" s="571">
        <f t="shared" si="243"/>
        <v>0.33333333333333331</v>
      </c>
      <c r="V98" s="571">
        <f t="shared" si="243"/>
        <v>0.33333333333333331</v>
      </c>
      <c r="W98" s="560"/>
      <c r="X98" s="570">
        <f t="shared" si="244"/>
        <v>0.33333333333333331</v>
      </c>
      <c r="Y98" s="570">
        <f t="shared" si="241"/>
        <v>0.33333333333333331</v>
      </c>
      <c r="Z98" s="570">
        <f t="shared" si="241"/>
        <v>0.33333333333333331</v>
      </c>
      <c r="AA98" s="572"/>
      <c r="AB98" s="570">
        <v>0.05</v>
      </c>
      <c r="AC98" s="570">
        <v>0.2</v>
      </c>
      <c r="AD98" s="570">
        <v>0.35</v>
      </c>
      <c r="AE98" s="570">
        <v>0.05</v>
      </c>
      <c r="AF98" s="570">
        <v>0.35</v>
      </c>
      <c r="AG98" s="570"/>
      <c r="AH98" s="570"/>
      <c r="AI98" s="570"/>
      <c r="AJ98" s="570">
        <v>0.1</v>
      </c>
      <c r="AK98" s="570">
        <v>0.1</v>
      </c>
      <c r="AL98" s="565"/>
      <c r="AM98" s="570">
        <v>0.2</v>
      </c>
      <c r="AN98" s="570">
        <v>0.15</v>
      </c>
      <c r="AO98" s="570">
        <v>0.15</v>
      </c>
      <c r="AP98" s="570">
        <v>0.25</v>
      </c>
      <c r="AQ98" s="570">
        <v>0.25</v>
      </c>
      <c r="AR98" s="579"/>
    </row>
    <row r="99" spans="2:44" ht="20.100000000000001" customHeight="1" x14ac:dyDescent="0.25">
      <c r="B99" s="558">
        <f t="shared" ref="B99:C99" si="249">B18</f>
        <v>0</v>
      </c>
      <c r="C99" s="592">
        <f t="shared" si="249"/>
        <v>0</v>
      </c>
      <c r="D99" s="557"/>
      <c r="E99" s="557"/>
      <c r="F99" s="584" t="s">
        <v>203</v>
      </c>
      <c r="G99" s="569" t="s">
        <v>203</v>
      </c>
      <c r="H99" s="570">
        <v>0.1</v>
      </c>
      <c r="I99" s="570">
        <v>0.1</v>
      </c>
      <c r="J99" s="570">
        <v>0.1</v>
      </c>
      <c r="K99" s="570">
        <v>0.2</v>
      </c>
      <c r="L99" s="570">
        <v>0.1</v>
      </c>
      <c r="M99" s="570">
        <v>0.2</v>
      </c>
      <c r="N99" s="570">
        <v>0.2</v>
      </c>
      <c r="O99" s="560"/>
      <c r="P99" s="571">
        <f t="shared" si="242"/>
        <v>0.33333333333333331</v>
      </c>
      <c r="Q99" s="571">
        <f t="shared" si="242"/>
        <v>0.33333333333333331</v>
      </c>
      <c r="R99" s="571">
        <f t="shared" si="242"/>
        <v>0.33333333333333331</v>
      </c>
      <c r="S99" s="560"/>
      <c r="T99" s="571">
        <f t="shared" si="243"/>
        <v>0.33333333333333331</v>
      </c>
      <c r="U99" s="571">
        <f t="shared" si="243"/>
        <v>0.33333333333333331</v>
      </c>
      <c r="V99" s="571">
        <f t="shared" si="243"/>
        <v>0.33333333333333331</v>
      </c>
      <c r="W99" s="560"/>
      <c r="X99" s="570">
        <f t="shared" si="244"/>
        <v>0.33333333333333331</v>
      </c>
      <c r="Y99" s="570">
        <f t="shared" si="241"/>
        <v>0.33333333333333331</v>
      </c>
      <c r="Z99" s="570">
        <f t="shared" si="241"/>
        <v>0.33333333333333331</v>
      </c>
      <c r="AA99" s="572"/>
      <c r="AB99" s="570">
        <v>0.05</v>
      </c>
      <c r="AC99" s="570">
        <v>0.2</v>
      </c>
      <c r="AD99" s="570">
        <v>0.35</v>
      </c>
      <c r="AE99" s="570">
        <v>0.05</v>
      </c>
      <c r="AF99" s="570">
        <v>0.35</v>
      </c>
      <c r="AG99" s="570"/>
      <c r="AH99" s="570"/>
      <c r="AI99" s="570"/>
      <c r="AJ99" s="570">
        <v>0.1</v>
      </c>
      <c r="AK99" s="570">
        <v>0.1</v>
      </c>
      <c r="AL99" s="565"/>
      <c r="AM99" s="570">
        <v>0.2</v>
      </c>
      <c r="AN99" s="570">
        <v>0.15</v>
      </c>
      <c r="AO99" s="570">
        <v>0.15</v>
      </c>
      <c r="AP99" s="570">
        <v>0.25</v>
      </c>
      <c r="AQ99" s="570">
        <v>0.25</v>
      </c>
      <c r="AR99" s="579"/>
    </row>
    <row r="100" spans="2:44" ht="20.100000000000001" customHeight="1" x14ac:dyDescent="0.25">
      <c r="B100" s="558">
        <f t="shared" ref="B100:C100" si="250">B19</f>
        <v>0</v>
      </c>
      <c r="C100" s="592">
        <f t="shared" si="250"/>
        <v>0</v>
      </c>
      <c r="D100" s="557"/>
      <c r="E100" s="557"/>
      <c r="F100" s="584" t="s">
        <v>203</v>
      </c>
      <c r="G100" s="569" t="s">
        <v>203</v>
      </c>
      <c r="H100" s="570">
        <v>0.1</v>
      </c>
      <c r="I100" s="570">
        <v>0.1</v>
      </c>
      <c r="J100" s="570">
        <v>0.1</v>
      </c>
      <c r="K100" s="570">
        <v>0.2</v>
      </c>
      <c r="L100" s="570">
        <v>0.1</v>
      </c>
      <c r="M100" s="570">
        <v>0.2</v>
      </c>
      <c r="N100" s="570">
        <v>0.2</v>
      </c>
      <c r="O100" s="560"/>
      <c r="P100" s="571">
        <f t="shared" si="242"/>
        <v>0.33333333333333331</v>
      </c>
      <c r="Q100" s="571">
        <f t="shared" si="242"/>
        <v>0.33333333333333331</v>
      </c>
      <c r="R100" s="571">
        <f t="shared" si="242"/>
        <v>0.33333333333333331</v>
      </c>
      <c r="S100" s="560"/>
      <c r="T100" s="571">
        <f t="shared" si="243"/>
        <v>0.33333333333333331</v>
      </c>
      <c r="U100" s="571">
        <f t="shared" si="243"/>
        <v>0.33333333333333331</v>
      </c>
      <c r="V100" s="571">
        <f t="shared" si="243"/>
        <v>0.33333333333333331</v>
      </c>
      <c r="W100" s="560"/>
      <c r="X100" s="570">
        <f t="shared" si="244"/>
        <v>0.33333333333333331</v>
      </c>
      <c r="Y100" s="570">
        <f t="shared" si="241"/>
        <v>0.33333333333333331</v>
      </c>
      <c r="Z100" s="570">
        <f t="shared" si="241"/>
        <v>0.33333333333333331</v>
      </c>
      <c r="AA100" s="572"/>
      <c r="AB100" s="570">
        <v>0.05</v>
      </c>
      <c r="AC100" s="570">
        <v>0.2</v>
      </c>
      <c r="AD100" s="570">
        <v>0.35</v>
      </c>
      <c r="AE100" s="570">
        <v>0.05</v>
      </c>
      <c r="AF100" s="570">
        <v>0.35</v>
      </c>
      <c r="AG100" s="570"/>
      <c r="AH100" s="570"/>
      <c r="AI100" s="570"/>
      <c r="AJ100" s="570">
        <v>0.1</v>
      </c>
      <c r="AK100" s="570">
        <v>0.1</v>
      </c>
      <c r="AL100" s="565"/>
      <c r="AM100" s="570">
        <v>0.2</v>
      </c>
      <c r="AN100" s="570">
        <v>0.15</v>
      </c>
      <c r="AO100" s="570">
        <v>0.15</v>
      </c>
      <c r="AP100" s="570">
        <v>0.25</v>
      </c>
      <c r="AQ100" s="570">
        <v>0.25</v>
      </c>
      <c r="AR100" s="579"/>
    </row>
    <row r="101" spans="2:44" ht="20.100000000000001" customHeight="1" x14ac:dyDescent="0.25">
      <c r="B101" s="558">
        <f t="shared" ref="B101:C101" si="251">B20</f>
        <v>0</v>
      </c>
      <c r="C101" s="592">
        <f t="shared" si="251"/>
        <v>0</v>
      </c>
      <c r="D101" s="557"/>
      <c r="E101" s="557"/>
      <c r="F101" s="584" t="s">
        <v>203</v>
      </c>
      <c r="G101" s="569" t="s">
        <v>203</v>
      </c>
      <c r="H101" s="570">
        <v>0.1</v>
      </c>
      <c r="I101" s="570">
        <v>0.1</v>
      </c>
      <c r="J101" s="570">
        <v>0.1</v>
      </c>
      <c r="K101" s="570">
        <v>0.2</v>
      </c>
      <c r="L101" s="570">
        <v>0.1</v>
      </c>
      <c r="M101" s="570">
        <v>0.2</v>
      </c>
      <c r="N101" s="570">
        <v>0.2</v>
      </c>
      <c r="O101" s="560"/>
      <c r="P101" s="571">
        <f t="shared" si="242"/>
        <v>0.33333333333333331</v>
      </c>
      <c r="Q101" s="571">
        <f t="shared" si="242"/>
        <v>0.33333333333333331</v>
      </c>
      <c r="R101" s="571">
        <f t="shared" si="242"/>
        <v>0.33333333333333331</v>
      </c>
      <c r="S101" s="560"/>
      <c r="T101" s="571">
        <f t="shared" si="243"/>
        <v>0.33333333333333331</v>
      </c>
      <c r="U101" s="571">
        <f t="shared" si="243"/>
        <v>0.33333333333333331</v>
      </c>
      <c r="V101" s="571">
        <f t="shared" si="243"/>
        <v>0.33333333333333331</v>
      </c>
      <c r="W101" s="560"/>
      <c r="X101" s="570">
        <f t="shared" si="244"/>
        <v>0.33333333333333331</v>
      </c>
      <c r="Y101" s="570">
        <f t="shared" si="241"/>
        <v>0.33333333333333331</v>
      </c>
      <c r="Z101" s="570">
        <f t="shared" si="241"/>
        <v>0.33333333333333331</v>
      </c>
      <c r="AA101" s="572"/>
      <c r="AB101" s="570">
        <v>0.05</v>
      </c>
      <c r="AC101" s="570">
        <v>0.2</v>
      </c>
      <c r="AD101" s="570">
        <v>0.35</v>
      </c>
      <c r="AE101" s="570">
        <v>0.05</v>
      </c>
      <c r="AF101" s="570">
        <v>0.35</v>
      </c>
      <c r="AG101" s="570"/>
      <c r="AH101" s="570"/>
      <c r="AI101" s="570"/>
      <c r="AJ101" s="570">
        <v>0.1</v>
      </c>
      <c r="AK101" s="570">
        <v>0.1</v>
      </c>
      <c r="AL101" s="565"/>
      <c r="AM101" s="570">
        <v>0.2</v>
      </c>
      <c r="AN101" s="570">
        <v>0.15</v>
      </c>
      <c r="AO101" s="570">
        <v>0.15</v>
      </c>
      <c r="AP101" s="570">
        <v>0.25</v>
      </c>
      <c r="AQ101" s="570">
        <v>0.25</v>
      </c>
      <c r="AR101" s="579"/>
    </row>
    <row r="102" spans="2:44" ht="20.100000000000001" customHeight="1" x14ac:dyDescent="0.25">
      <c r="B102" s="558">
        <f t="shared" ref="B102:C102" si="252">B21</f>
        <v>0</v>
      </c>
      <c r="C102" s="592">
        <f t="shared" si="252"/>
        <v>0</v>
      </c>
      <c r="D102" s="557"/>
      <c r="E102" s="557"/>
      <c r="F102" s="584" t="s">
        <v>203</v>
      </c>
      <c r="G102" s="569" t="s">
        <v>203</v>
      </c>
      <c r="H102" s="570">
        <v>0.1</v>
      </c>
      <c r="I102" s="570">
        <v>0.1</v>
      </c>
      <c r="J102" s="570">
        <v>0.1</v>
      </c>
      <c r="K102" s="570">
        <v>0.2</v>
      </c>
      <c r="L102" s="570">
        <v>0.1</v>
      </c>
      <c r="M102" s="570">
        <v>0.2</v>
      </c>
      <c r="N102" s="570">
        <v>0.2</v>
      </c>
      <c r="O102" s="560"/>
      <c r="P102" s="571">
        <f t="shared" si="242"/>
        <v>0.33333333333333331</v>
      </c>
      <c r="Q102" s="571">
        <f t="shared" si="242"/>
        <v>0.33333333333333331</v>
      </c>
      <c r="R102" s="571">
        <f t="shared" si="242"/>
        <v>0.33333333333333331</v>
      </c>
      <c r="S102" s="560"/>
      <c r="T102" s="571">
        <f t="shared" si="243"/>
        <v>0.33333333333333331</v>
      </c>
      <c r="U102" s="571">
        <f t="shared" si="243"/>
        <v>0.33333333333333331</v>
      </c>
      <c r="V102" s="571">
        <f t="shared" si="243"/>
        <v>0.33333333333333331</v>
      </c>
      <c r="W102" s="560"/>
      <c r="X102" s="570">
        <f t="shared" si="244"/>
        <v>0.33333333333333331</v>
      </c>
      <c r="Y102" s="570">
        <f t="shared" si="241"/>
        <v>0.33333333333333331</v>
      </c>
      <c r="Z102" s="570">
        <f t="shared" si="241"/>
        <v>0.33333333333333331</v>
      </c>
      <c r="AA102" s="572"/>
      <c r="AB102" s="570">
        <v>0.05</v>
      </c>
      <c r="AC102" s="570">
        <v>0.2</v>
      </c>
      <c r="AD102" s="570">
        <v>0.35</v>
      </c>
      <c r="AE102" s="570">
        <v>0.05</v>
      </c>
      <c r="AF102" s="570">
        <v>0.35</v>
      </c>
      <c r="AG102" s="570"/>
      <c r="AH102" s="570"/>
      <c r="AI102" s="570"/>
      <c r="AJ102" s="570">
        <v>0.1</v>
      </c>
      <c r="AK102" s="570">
        <v>0.1</v>
      </c>
      <c r="AL102" s="565"/>
      <c r="AM102" s="570">
        <v>0.2</v>
      </c>
      <c r="AN102" s="570">
        <v>0.15</v>
      </c>
      <c r="AO102" s="570">
        <v>0.15</v>
      </c>
      <c r="AP102" s="570">
        <v>0.25</v>
      </c>
      <c r="AQ102" s="570">
        <v>0.25</v>
      </c>
      <c r="AR102" s="579"/>
    </row>
    <row r="103" spans="2:44" ht="20.100000000000001" customHeight="1" x14ac:dyDescent="0.25">
      <c r="B103" s="558">
        <f t="shared" ref="B103:C103" si="253">B22</f>
        <v>0</v>
      </c>
      <c r="C103" s="592">
        <f t="shared" si="253"/>
        <v>0</v>
      </c>
      <c r="D103" s="557"/>
      <c r="E103" s="557"/>
      <c r="F103" s="584" t="s">
        <v>203</v>
      </c>
      <c r="G103" s="569" t="s">
        <v>203</v>
      </c>
      <c r="H103" s="570">
        <v>0.1</v>
      </c>
      <c r="I103" s="570">
        <v>0.1</v>
      </c>
      <c r="J103" s="570">
        <v>0.1</v>
      </c>
      <c r="K103" s="570">
        <v>0.2</v>
      </c>
      <c r="L103" s="570">
        <v>0.1</v>
      </c>
      <c r="M103" s="570">
        <v>0.2</v>
      </c>
      <c r="N103" s="570">
        <v>0.2</v>
      </c>
      <c r="O103" s="560"/>
      <c r="P103" s="571">
        <f t="shared" si="242"/>
        <v>0.33333333333333331</v>
      </c>
      <c r="Q103" s="571">
        <f t="shared" si="242"/>
        <v>0.33333333333333331</v>
      </c>
      <c r="R103" s="571">
        <f t="shared" si="242"/>
        <v>0.33333333333333331</v>
      </c>
      <c r="S103" s="560"/>
      <c r="T103" s="571">
        <f t="shared" si="243"/>
        <v>0.33333333333333331</v>
      </c>
      <c r="U103" s="571">
        <f t="shared" si="243"/>
        <v>0.33333333333333331</v>
      </c>
      <c r="V103" s="571">
        <f t="shared" si="243"/>
        <v>0.33333333333333331</v>
      </c>
      <c r="W103" s="560"/>
      <c r="X103" s="570">
        <f t="shared" si="244"/>
        <v>0.33333333333333331</v>
      </c>
      <c r="Y103" s="570">
        <f t="shared" si="241"/>
        <v>0.33333333333333331</v>
      </c>
      <c r="Z103" s="570">
        <f t="shared" si="241"/>
        <v>0.33333333333333331</v>
      </c>
      <c r="AA103" s="572"/>
      <c r="AB103" s="570">
        <v>0.05</v>
      </c>
      <c r="AC103" s="570">
        <v>0.2</v>
      </c>
      <c r="AD103" s="570">
        <v>0.35</v>
      </c>
      <c r="AE103" s="570">
        <v>0.05</v>
      </c>
      <c r="AF103" s="570">
        <v>0.35</v>
      </c>
      <c r="AG103" s="570"/>
      <c r="AH103" s="570"/>
      <c r="AI103" s="570"/>
      <c r="AJ103" s="570">
        <v>0.1</v>
      </c>
      <c r="AK103" s="570">
        <v>0.1</v>
      </c>
      <c r="AL103" s="565"/>
      <c r="AM103" s="570">
        <v>0.2</v>
      </c>
      <c r="AN103" s="570">
        <v>0.15</v>
      </c>
      <c r="AO103" s="570">
        <v>0.15</v>
      </c>
      <c r="AP103" s="570">
        <v>0.25</v>
      </c>
      <c r="AQ103" s="570">
        <v>0.25</v>
      </c>
      <c r="AR103" s="579"/>
    </row>
    <row r="104" spans="2:44" ht="20.100000000000001" customHeight="1" x14ac:dyDescent="0.25">
      <c r="B104" s="558">
        <f t="shared" ref="B104:C104" si="254">B23</f>
        <v>0</v>
      </c>
      <c r="C104" s="592">
        <f t="shared" si="254"/>
        <v>0</v>
      </c>
      <c r="D104" s="557"/>
      <c r="E104" s="557"/>
      <c r="F104" s="584" t="s">
        <v>203</v>
      </c>
      <c r="G104" s="569" t="s">
        <v>203</v>
      </c>
      <c r="H104" s="570">
        <v>0.1</v>
      </c>
      <c r="I104" s="570">
        <v>0.1</v>
      </c>
      <c r="J104" s="570">
        <v>0.1</v>
      </c>
      <c r="K104" s="570">
        <v>0.2</v>
      </c>
      <c r="L104" s="570">
        <v>0.1</v>
      </c>
      <c r="M104" s="570">
        <v>0.2</v>
      </c>
      <c r="N104" s="570">
        <v>0.2</v>
      </c>
      <c r="O104" s="560"/>
      <c r="P104" s="571">
        <f t="shared" si="242"/>
        <v>0.33333333333333331</v>
      </c>
      <c r="Q104" s="571">
        <f t="shared" si="242"/>
        <v>0.33333333333333331</v>
      </c>
      <c r="R104" s="571">
        <f t="shared" si="242"/>
        <v>0.33333333333333331</v>
      </c>
      <c r="S104" s="560"/>
      <c r="T104" s="571">
        <f t="shared" si="243"/>
        <v>0.33333333333333331</v>
      </c>
      <c r="U104" s="571">
        <f t="shared" si="243"/>
        <v>0.33333333333333331</v>
      </c>
      <c r="V104" s="571">
        <f t="shared" si="243"/>
        <v>0.33333333333333331</v>
      </c>
      <c r="W104" s="560"/>
      <c r="X104" s="570">
        <f t="shared" si="244"/>
        <v>0.33333333333333331</v>
      </c>
      <c r="Y104" s="570">
        <f t="shared" si="244"/>
        <v>0.33333333333333331</v>
      </c>
      <c r="Z104" s="570">
        <f t="shared" si="244"/>
        <v>0.33333333333333331</v>
      </c>
      <c r="AA104" s="572"/>
      <c r="AB104" s="570">
        <v>0.05</v>
      </c>
      <c r="AC104" s="570">
        <v>0.2</v>
      </c>
      <c r="AD104" s="570">
        <v>0.35</v>
      </c>
      <c r="AE104" s="570">
        <v>0.05</v>
      </c>
      <c r="AF104" s="570">
        <v>0.35</v>
      </c>
      <c r="AG104" s="570"/>
      <c r="AH104" s="570"/>
      <c r="AI104" s="570"/>
      <c r="AJ104" s="570">
        <v>0.1</v>
      </c>
      <c r="AK104" s="570">
        <v>0.1</v>
      </c>
      <c r="AL104" s="565"/>
      <c r="AM104" s="570">
        <v>0.2</v>
      </c>
      <c r="AN104" s="570">
        <v>0.15</v>
      </c>
      <c r="AO104" s="570">
        <v>0.15</v>
      </c>
      <c r="AP104" s="570">
        <v>0.25</v>
      </c>
      <c r="AQ104" s="570">
        <v>0.25</v>
      </c>
      <c r="AR104" s="579"/>
    </row>
    <row r="105" spans="2:44" ht="20.100000000000001" customHeight="1" x14ac:dyDescent="0.25">
      <c r="B105" s="558">
        <f t="shared" ref="B105:C105" si="255">B24</f>
        <v>0</v>
      </c>
      <c r="C105" s="592">
        <f t="shared" si="255"/>
        <v>0</v>
      </c>
      <c r="D105" s="557"/>
      <c r="E105" s="557"/>
      <c r="F105" s="584" t="s">
        <v>203</v>
      </c>
      <c r="G105" s="569" t="s">
        <v>203</v>
      </c>
      <c r="H105" s="570">
        <v>0.1</v>
      </c>
      <c r="I105" s="570">
        <v>0.1</v>
      </c>
      <c r="J105" s="570">
        <v>0.1</v>
      </c>
      <c r="K105" s="570">
        <v>0.2</v>
      </c>
      <c r="L105" s="570">
        <v>0.1</v>
      </c>
      <c r="M105" s="570">
        <v>0.2</v>
      </c>
      <c r="N105" s="570">
        <v>0.2</v>
      </c>
      <c r="O105" s="560"/>
      <c r="P105" s="571">
        <f t="shared" ref="P105:R108" si="256">1/3</f>
        <v>0.33333333333333331</v>
      </c>
      <c r="Q105" s="571">
        <f t="shared" si="256"/>
        <v>0.33333333333333331</v>
      </c>
      <c r="R105" s="571">
        <f t="shared" si="256"/>
        <v>0.33333333333333331</v>
      </c>
      <c r="S105" s="560"/>
      <c r="T105" s="571">
        <f t="shared" ref="T105:V108" si="257">1/3</f>
        <v>0.33333333333333331</v>
      </c>
      <c r="U105" s="571">
        <f t="shared" si="257"/>
        <v>0.33333333333333331</v>
      </c>
      <c r="V105" s="571">
        <f t="shared" si="257"/>
        <v>0.33333333333333331</v>
      </c>
      <c r="W105" s="560"/>
      <c r="X105" s="570">
        <f t="shared" ref="X105:Z108" si="258">1/3</f>
        <v>0.33333333333333331</v>
      </c>
      <c r="Y105" s="570">
        <f t="shared" si="258"/>
        <v>0.33333333333333331</v>
      </c>
      <c r="Z105" s="570">
        <f t="shared" si="258"/>
        <v>0.33333333333333331</v>
      </c>
      <c r="AA105" s="572"/>
      <c r="AB105" s="570">
        <v>0.05</v>
      </c>
      <c r="AC105" s="570">
        <v>0.2</v>
      </c>
      <c r="AD105" s="570">
        <v>0.35</v>
      </c>
      <c r="AE105" s="570">
        <v>0.05</v>
      </c>
      <c r="AF105" s="570">
        <v>0.35</v>
      </c>
      <c r="AG105" s="570"/>
      <c r="AH105" s="570"/>
      <c r="AI105" s="570"/>
      <c r="AJ105" s="570">
        <v>0.1</v>
      </c>
      <c r="AK105" s="570">
        <v>0.1</v>
      </c>
      <c r="AL105" s="565"/>
      <c r="AM105" s="570">
        <v>0.2</v>
      </c>
      <c r="AN105" s="570">
        <v>0.15</v>
      </c>
      <c r="AO105" s="570">
        <v>0.15</v>
      </c>
      <c r="AP105" s="570">
        <v>0.25</v>
      </c>
      <c r="AQ105" s="570">
        <v>0.25</v>
      </c>
      <c r="AR105" s="579"/>
    </row>
    <row r="106" spans="2:44" ht="20.100000000000001" customHeight="1" x14ac:dyDescent="0.25">
      <c r="B106" s="558">
        <f t="shared" ref="B106:C106" si="259">B25</f>
        <v>0</v>
      </c>
      <c r="C106" s="592">
        <f t="shared" si="259"/>
        <v>0</v>
      </c>
      <c r="D106" s="557"/>
      <c r="E106" s="557"/>
      <c r="F106" s="584" t="s">
        <v>203</v>
      </c>
      <c r="G106" s="569" t="s">
        <v>203</v>
      </c>
      <c r="H106" s="570">
        <v>0.1</v>
      </c>
      <c r="I106" s="570">
        <v>0.1</v>
      </c>
      <c r="J106" s="570">
        <v>0.1</v>
      </c>
      <c r="K106" s="570">
        <v>0.2</v>
      </c>
      <c r="L106" s="570">
        <v>0.1</v>
      </c>
      <c r="M106" s="570">
        <v>0.2</v>
      </c>
      <c r="N106" s="570">
        <v>0.2</v>
      </c>
      <c r="O106" s="560"/>
      <c r="P106" s="571">
        <f t="shared" si="256"/>
        <v>0.33333333333333331</v>
      </c>
      <c r="Q106" s="571">
        <f t="shared" si="256"/>
        <v>0.33333333333333331</v>
      </c>
      <c r="R106" s="571">
        <f t="shared" si="256"/>
        <v>0.33333333333333331</v>
      </c>
      <c r="S106" s="560"/>
      <c r="T106" s="571">
        <f t="shared" si="257"/>
        <v>0.33333333333333331</v>
      </c>
      <c r="U106" s="571">
        <f t="shared" si="257"/>
        <v>0.33333333333333331</v>
      </c>
      <c r="V106" s="571">
        <f t="shared" si="257"/>
        <v>0.33333333333333331</v>
      </c>
      <c r="W106" s="560"/>
      <c r="X106" s="570">
        <f t="shared" si="258"/>
        <v>0.33333333333333331</v>
      </c>
      <c r="Y106" s="570">
        <f t="shared" si="258"/>
        <v>0.33333333333333331</v>
      </c>
      <c r="Z106" s="570">
        <f t="shared" si="258"/>
        <v>0.33333333333333331</v>
      </c>
      <c r="AA106" s="572"/>
      <c r="AB106" s="570">
        <v>0.05</v>
      </c>
      <c r="AC106" s="570">
        <v>0.2</v>
      </c>
      <c r="AD106" s="570">
        <v>0.35</v>
      </c>
      <c r="AE106" s="570">
        <v>0.05</v>
      </c>
      <c r="AF106" s="570">
        <v>0.35</v>
      </c>
      <c r="AG106" s="570"/>
      <c r="AH106" s="570"/>
      <c r="AI106" s="570"/>
      <c r="AJ106" s="570">
        <v>0.1</v>
      </c>
      <c r="AK106" s="570">
        <v>0.1</v>
      </c>
      <c r="AL106" s="565"/>
      <c r="AM106" s="570">
        <v>0.2</v>
      </c>
      <c r="AN106" s="570">
        <v>0.15</v>
      </c>
      <c r="AO106" s="570">
        <v>0.15</v>
      </c>
      <c r="AP106" s="570">
        <v>0.25</v>
      </c>
      <c r="AQ106" s="570">
        <v>0.25</v>
      </c>
      <c r="AR106" s="579"/>
    </row>
    <row r="107" spans="2:44" ht="20.100000000000001" customHeight="1" x14ac:dyDescent="0.25">
      <c r="B107" s="558">
        <f t="shared" ref="B107:C107" si="260">B26</f>
        <v>0</v>
      </c>
      <c r="C107" s="592">
        <f t="shared" si="260"/>
        <v>0</v>
      </c>
      <c r="D107" s="557"/>
      <c r="E107" s="557"/>
      <c r="F107" s="584" t="s">
        <v>203</v>
      </c>
      <c r="G107" s="569" t="s">
        <v>203</v>
      </c>
      <c r="H107" s="570">
        <v>0.1</v>
      </c>
      <c r="I107" s="570">
        <v>0.1</v>
      </c>
      <c r="J107" s="570">
        <v>0.1</v>
      </c>
      <c r="K107" s="570">
        <v>0.2</v>
      </c>
      <c r="L107" s="570">
        <v>0.1</v>
      </c>
      <c r="M107" s="570">
        <v>0.2</v>
      </c>
      <c r="N107" s="570">
        <v>0.2</v>
      </c>
      <c r="O107" s="560"/>
      <c r="P107" s="571">
        <f t="shared" si="256"/>
        <v>0.33333333333333331</v>
      </c>
      <c r="Q107" s="571">
        <f t="shared" si="256"/>
        <v>0.33333333333333331</v>
      </c>
      <c r="R107" s="571">
        <f t="shared" si="256"/>
        <v>0.33333333333333331</v>
      </c>
      <c r="S107" s="560"/>
      <c r="T107" s="571">
        <f t="shared" si="257"/>
        <v>0.33333333333333331</v>
      </c>
      <c r="U107" s="571">
        <f t="shared" si="257"/>
        <v>0.33333333333333331</v>
      </c>
      <c r="V107" s="571">
        <f t="shared" si="257"/>
        <v>0.33333333333333331</v>
      </c>
      <c r="W107" s="560"/>
      <c r="X107" s="570">
        <f t="shared" si="258"/>
        <v>0.33333333333333331</v>
      </c>
      <c r="Y107" s="570">
        <f t="shared" si="258"/>
        <v>0.33333333333333331</v>
      </c>
      <c r="Z107" s="570">
        <f t="shared" si="258"/>
        <v>0.33333333333333331</v>
      </c>
      <c r="AA107" s="572"/>
      <c r="AB107" s="570">
        <v>0.05</v>
      </c>
      <c r="AC107" s="570">
        <v>0.2</v>
      </c>
      <c r="AD107" s="570">
        <v>0.35</v>
      </c>
      <c r="AE107" s="570">
        <v>0.05</v>
      </c>
      <c r="AF107" s="570">
        <v>0.35</v>
      </c>
      <c r="AG107" s="570"/>
      <c r="AH107" s="570"/>
      <c r="AI107" s="570"/>
      <c r="AJ107" s="570">
        <v>0.1</v>
      </c>
      <c r="AK107" s="570">
        <v>0.1</v>
      </c>
      <c r="AL107" s="565"/>
      <c r="AM107" s="570">
        <v>0.2</v>
      </c>
      <c r="AN107" s="570">
        <v>0.15</v>
      </c>
      <c r="AO107" s="570">
        <v>0.15</v>
      </c>
      <c r="AP107" s="570">
        <v>0.25</v>
      </c>
      <c r="AQ107" s="570">
        <v>0.25</v>
      </c>
      <c r="AR107" s="579"/>
    </row>
    <row r="108" spans="2:44" ht="20.100000000000001" customHeight="1" thickBot="1" x14ac:dyDescent="0.3">
      <c r="B108" s="558">
        <f t="shared" ref="B108:C108" si="261">B27</f>
        <v>0</v>
      </c>
      <c r="C108" s="592">
        <f t="shared" si="261"/>
        <v>0</v>
      </c>
      <c r="D108" s="557"/>
      <c r="E108" s="557"/>
      <c r="F108" s="585" t="s">
        <v>203</v>
      </c>
      <c r="G108" s="586" t="s">
        <v>203</v>
      </c>
      <c r="H108" s="582">
        <v>0.1</v>
      </c>
      <c r="I108" s="582">
        <v>0.1</v>
      </c>
      <c r="J108" s="582">
        <v>0.1</v>
      </c>
      <c r="K108" s="582">
        <v>0.2</v>
      </c>
      <c r="L108" s="582">
        <v>0.1</v>
      </c>
      <c r="M108" s="582">
        <v>0.2</v>
      </c>
      <c r="N108" s="582">
        <v>0.2</v>
      </c>
      <c r="O108" s="564"/>
      <c r="P108" s="587">
        <f t="shared" si="256"/>
        <v>0.33333333333333331</v>
      </c>
      <c r="Q108" s="587">
        <f t="shared" si="256"/>
        <v>0.33333333333333331</v>
      </c>
      <c r="R108" s="587">
        <f t="shared" si="256"/>
        <v>0.33333333333333331</v>
      </c>
      <c r="S108" s="564"/>
      <c r="T108" s="587">
        <f t="shared" si="257"/>
        <v>0.33333333333333331</v>
      </c>
      <c r="U108" s="587">
        <f t="shared" si="257"/>
        <v>0.33333333333333331</v>
      </c>
      <c r="V108" s="587">
        <f t="shared" si="257"/>
        <v>0.33333333333333331</v>
      </c>
      <c r="W108" s="564"/>
      <c r="X108" s="582">
        <f t="shared" si="258"/>
        <v>0.33333333333333331</v>
      </c>
      <c r="Y108" s="582">
        <f t="shared" si="258"/>
        <v>0.33333333333333331</v>
      </c>
      <c r="Z108" s="582">
        <f t="shared" si="258"/>
        <v>0.33333333333333331</v>
      </c>
      <c r="AA108" s="581"/>
      <c r="AB108" s="582">
        <v>0.05</v>
      </c>
      <c r="AC108" s="582">
        <v>0.2</v>
      </c>
      <c r="AD108" s="582">
        <v>0.35</v>
      </c>
      <c r="AE108" s="582">
        <v>0.05</v>
      </c>
      <c r="AF108" s="582">
        <v>0.35</v>
      </c>
      <c r="AG108" s="582"/>
      <c r="AH108" s="582"/>
      <c r="AI108" s="582"/>
      <c r="AJ108" s="582">
        <v>0.1</v>
      </c>
      <c r="AK108" s="582">
        <v>0.1</v>
      </c>
      <c r="AL108" s="580"/>
      <c r="AM108" s="582">
        <v>0.2</v>
      </c>
      <c r="AN108" s="582">
        <v>0.15</v>
      </c>
      <c r="AO108" s="582">
        <v>0.15</v>
      </c>
      <c r="AP108" s="582">
        <v>0.25</v>
      </c>
      <c r="AQ108" s="582">
        <v>0.25</v>
      </c>
      <c r="AR108" s="583"/>
    </row>
  </sheetData>
  <mergeCells count="24">
    <mergeCell ref="AM2:AP2"/>
    <mergeCell ref="AR2:AS2"/>
    <mergeCell ref="B30:E30"/>
    <mergeCell ref="F36:X36"/>
    <mergeCell ref="AE36:AR36"/>
    <mergeCell ref="B5:C5"/>
    <mergeCell ref="B29:E29"/>
    <mergeCell ref="AB5:AK5"/>
    <mergeCell ref="AL5:AL6"/>
    <mergeCell ref="AM5:AQ5"/>
    <mergeCell ref="AR5:AR6"/>
    <mergeCell ref="O5:O6"/>
    <mergeCell ref="AS5:AS6"/>
    <mergeCell ref="P5:R5"/>
    <mergeCell ref="S5:S6"/>
    <mergeCell ref="T5:V5"/>
    <mergeCell ref="W5:W6"/>
    <mergeCell ref="X5:Z5"/>
    <mergeCell ref="AA5:AA6"/>
    <mergeCell ref="B3:C3"/>
    <mergeCell ref="B4:C4"/>
    <mergeCell ref="D5:D6"/>
    <mergeCell ref="E5:E6"/>
    <mergeCell ref="F5:N5"/>
  </mergeCells>
  <conditionalFormatting sqref="F28:AQ28 F7:AR27">
    <cfRule type="cellIs" dxfId="10" priority="10" operator="equal">
      <formula>"XN"</formula>
    </cfRule>
  </conditionalFormatting>
  <conditionalFormatting sqref="AR28">
    <cfRule type="cellIs" dxfId="9" priority="8" operator="equal">
      <formula>"XN"</formula>
    </cfRule>
  </conditionalFormatting>
  <conditionalFormatting sqref="F8:AQ27">
    <cfRule type="cellIs" dxfId="8" priority="4" operator="equal">
      <formula>"XN"</formula>
    </cfRule>
  </conditionalFormatting>
  <conditionalFormatting sqref="AR8:AR27">
    <cfRule type="cellIs" dxfId="7" priority="3" operator="equal">
      <formula>"XN"</formula>
    </cfRule>
  </conditionalFormatting>
  <printOptions horizontalCentered="1"/>
  <pageMargins left="0.25" right="0.25" top="0.75" bottom="0.75" header="0.3" footer="0.3"/>
  <pageSetup paperSize="9" scale="55" orientation="landscape" r:id="rId1"/>
  <ignoredErrors>
    <ignoredError sqref="D3:D4" unlockedFormula="1"/>
    <ignoredError sqref="O30 S30 W30 AA30 AL30 O42:O48 S42:S48 W42:W48 O49:O62 S49:S62 W49:W6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112"/>
  <sheetViews>
    <sheetView showGridLines="0" zoomScale="50" zoomScaleNormal="50" zoomScaleSheetLayoutView="70" zoomScalePageLayoutView="80" workbookViewId="0">
      <pane xSplit="5" ySplit="6" topLeftCell="F7" activePane="bottomRight" state="frozen"/>
      <selection pane="topRight" activeCell="F1" sqref="F1"/>
      <selection pane="bottomLeft" activeCell="A7" sqref="A7"/>
      <selection pane="bottomRight" activeCell="F7" sqref="F7"/>
    </sheetView>
  </sheetViews>
  <sheetFormatPr defaultColWidth="8.85546875" defaultRowHeight="15" x14ac:dyDescent="0.25"/>
  <cols>
    <col min="1" max="1" width="2.85546875" style="4" customWidth="1"/>
    <col min="2" max="2" width="8.140625" style="4" customWidth="1"/>
    <col min="3" max="3" width="65.5703125" style="4" customWidth="1"/>
    <col min="4" max="4" width="11.42578125" style="4" customWidth="1"/>
    <col min="5" max="5" width="10" style="4" customWidth="1"/>
    <col min="6" max="7" width="4.42578125" style="4" customWidth="1"/>
    <col min="8" max="8" width="5.5703125" style="4" bestFit="1" customWidth="1"/>
    <col min="9" max="14" width="5.5703125" style="4" customWidth="1"/>
    <col min="15" max="15" width="4.42578125" style="4" customWidth="1"/>
    <col min="16" max="18" width="5.5703125" style="4" customWidth="1"/>
    <col min="19" max="19" width="4.42578125" style="4" customWidth="1"/>
    <col min="20" max="22" width="5.5703125" style="4" customWidth="1"/>
    <col min="23" max="23" width="4.42578125" style="4" customWidth="1"/>
    <col min="24" max="26" width="5.5703125" style="4" customWidth="1"/>
    <col min="27" max="27" width="4.42578125" style="4" customWidth="1"/>
    <col min="28" max="37" width="5.5703125" style="4" customWidth="1"/>
    <col min="38" max="38" width="4.42578125" style="4" customWidth="1"/>
    <col min="39" max="43" width="5.5703125" style="4" customWidth="1"/>
    <col min="44" max="44" width="4.42578125" style="4" customWidth="1"/>
    <col min="45" max="45" width="12.5703125" style="4" customWidth="1"/>
    <col min="46" max="16384" width="8.85546875" style="4"/>
  </cols>
  <sheetData>
    <row r="1" spans="2:46" thickBot="1" x14ac:dyDescent="0.4"/>
    <row r="2" spans="2:46" ht="30" customHeight="1" thickBot="1" x14ac:dyDescent="0.3">
      <c r="B2" s="48" t="s">
        <v>65</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40"/>
      <c r="AG2" s="177" t="str">
        <f>'Sintese Estado (diagnóstico)'!AG2</f>
        <v xml:space="preserve">PERÍODO CONTRATUAL: </v>
      </c>
      <c r="AH2" s="178"/>
      <c r="AI2" s="178"/>
      <c r="AJ2" s="178"/>
      <c r="AK2" s="178"/>
      <c r="AL2" s="178"/>
      <c r="AM2" s="694">
        <f>INI!F8</f>
        <v>43466</v>
      </c>
      <c r="AN2" s="694"/>
      <c r="AO2" s="694"/>
      <c r="AP2" s="694"/>
      <c r="AQ2" s="461" t="s">
        <v>343</v>
      </c>
      <c r="AR2" s="694">
        <f>INI!F9</f>
        <v>45930</v>
      </c>
      <c r="AS2" s="695"/>
    </row>
    <row r="3" spans="2:46" s="42" customFormat="1" ht="30" customHeight="1" thickBot="1" x14ac:dyDescent="0.4">
      <c r="B3" s="685" t="s">
        <v>66</v>
      </c>
      <c r="C3" s="686"/>
      <c r="D3" s="446" t="str">
        <f>INI!C8</f>
        <v>Distrito Federal</v>
      </c>
      <c r="E3" s="158"/>
      <c r="F3" s="41"/>
      <c r="G3" s="41"/>
      <c r="H3" s="41"/>
      <c r="I3" s="41"/>
      <c r="J3" s="41"/>
      <c r="K3" s="41"/>
      <c r="L3" s="43"/>
      <c r="M3" s="43"/>
      <c r="N3" s="43"/>
      <c r="O3" s="43"/>
      <c r="P3" s="43"/>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5"/>
      <c r="AS3" s="45"/>
    </row>
    <row r="4" spans="2:46" s="42" customFormat="1" ht="30" customHeight="1" thickBot="1" x14ac:dyDescent="0.4">
      <c r="B4" s="685" t="s">
        <v>67</v>
      </c>
      <c r="C4" s="686"/>
      <c r="D4" s="447" t="str">
        <f>INI!C9</f>
        <v>Adasa</v>
      </c>
      <c r="E4" s="159"/>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165"/>
      <c r="AS4" s="47"/>
    </row>
    <row r="5" spans="2:46" s="38" customFormat="1" ht="30" customHeight="1" thickBot="1" x14ac:dyDescent="0.3">
      <c r="B5" s="164" t="s">
        <v>158</v>
      </c>
      <c r="C5" s="448">
        <v>5</v>
      </c>
      <c r="D5" s="687" t="s">
        <v>194</v>
      </c>
      <c r="E5" s="689" t="s">
        <v>228</v>
      </c>
      <c r="F5" s="691" t="s">
        <v>85</v>
      </c>
      <c r="G5" s="692"/>
      <c r="H5" s="692"/>
      <c r="I5" s="692"/>
      <c r="J5" s="692"/>
      <c r="K5" s="692"/>
      <c r="L5" s="692"/>
      <c r="M5" s="692"/>
      <c r="N5" s="693"/>
      <c r="O5" s="709" t="s">
        <v>196</v>
      </c>
      <c r="P5" s="691" t="s">
        <v>86</v>
      </c>
      <c r="Q5" s="692"/>
      <c r="R5" s="693"/>
      <c r="S5" s="709" t="s">
        <v>196</v>
      </c>
      <c r="T5" s="691" t="s">
        <v>87</v>
      </c>
      <c r="U5" s="692"/>
      <c r="V5" s="693"/>
      <c r="W5" s="709" t="s">
        <v>196</v>
      </c>
      <c r="X5" s="683" t="s">
        <v>128</v>
      </c>
      <c r="Y5" s="683"/>
      <c r="Z5" s="684"/>
      <c r="AA5" s="709" t="s">
        <v>196</v>
      </c>
      <c r="AB5" s="691" t="s">
        <v>88</v>
      </c>
      <c r="AC5" s="692"/>
      <c r="AD5" s="692"/>
      <c r="AE5" s="692"/>
      <c r="AF5" s="692"/>
      <c r="AG5" s="692"/>
      <c r="AH5" s="692"/>
      <c r="AI5" s="692"/>
      <c r="AJ5" s="692"/>
      <c r="AK5" s="705"/>
      <c r="AL5" s="709" t="s">
        <v>196</v>
      </c>
      <c r="AM5" s="691" t="s">
        <v>195</v>
      </c>
      <c r="AN5" s="706"/>
      <c r="AO5" s="692"/>
      <c r="AP5" s="705"/>
      <c r="AQ5" s="693"/>
      <c r="AR5" s="709" t="s">
        <v>196</v>
      </c>
      <c r="AS5" s="707" t="s">
        <v>227</v>
      </c>
    </row>
    <row r="6" spans="2:46" s="37" customFormat="1" ht="24.95" customHeight="1" thickBot="1" x14ac:dyDescent="0.3">
      <c r="B6" s="541" t="s">
        <v>26</v>
      </c>
      <c r="C6" s="542" t="s">
        <v>64</v>
      </c>
      <c r="D6" s="688"/>
      <c r="E6" s="690"/>
      <c r="F6" s="183" t="s">
        <v>10</v>
      </c>
      <c r="G6" s="184" t="s">
        <v>11</v>
      </c>
      <c r="H6" s="184" t="s">
        <v>12</v>
      </c>
      <c r="I6" s="184" t="s">
        <v>13</v>
      </c>
      <c r="J6" s="184" t="s">
        <v>17</v>
      </c>
      <c r="K6" s="184" t="s">
        <v>24</v>
      </c>
      <c r="L6" s="184" t="s">
        <v>28</v>
      </c>
      <c r="M6" s="184" t="s">
        <v>30</v>
      </c>
      <c r="N6" s="185" t="s">
        <v>49</v>
      </c>
      <c r="O6" s="710"/>
      <c r="P6" s="183" t="s">
        <v>33</v>
      </c>
      <c r="Q6" s="184" t="s">
        <v>34</v>
      </c>
      <c r="R6" s="185" t="s">
        <v>35</v>
      </c>
      <c r="S6" s="710"/>
      <c r="T6" s="183" t="s">
        <v>36</v>
      </c>
      <c r="U6" s="184" t="s">
        <v>37</v>
      </c>
      <c r="V6" s="185" t="s">
        <v>38</v>
      </c>
      <c r="W6" s="710"/>
      <c r="X6" s="186" t="s">
        <v>39</v>
      </c>
      <c r="Y6" s="184" t="s">
        <v>40</v>
      </c>
      <c r="Z6" s="185" t="s">
        <v>41</v>
      </c>
      <c r="AA6" s="710"/>
      <c r="AB6" s="183" t="s">
        <v>54</v>
      </c>
      <c r="AC6" s="184" t="s">
        <v>56</v>
      </c>
      <c r="AD6" s="184" t="s">
        <v>57</v>
      </c>
      <c r="AE6" s="184" t="s">
        <v>78</v>
      </c>
      <c r="AF6" s="184" t="s">
        <v>79</v>
      </c>
      <c r="AG6" s="184" t="s">
        <v>80</v>
      </c>
      <c r="AH6" s="184" t="s">
        <v>81</v>
      </c>
      <c r="AI6" s="184" t="s">
        <v>82</v>
      </c>
      <c r="AJ6" s="184" t="s">
        <v>83</v>
      </c>
      <c r="AK6" s="187" t="s">
        <v>84</v>
      </c>
      <c r="AL6" s="710"/>
      <c r="AM6" s="183" t="s">
        <v>75</v>
      </c>
      <c r="AN6" s="186" t="s">
        <v>76</v>
      </c>
      <c r="AO6" s="184" t="s">
        <v>77</v>
      </c>
      <c r="AP6" s="186" t="s">
        <v>154</v>
      </c>
      <c r="AQ6" s="185" t="s">
        <v>217</v>
      </c>
      <c r="AR6" s="710"/>
      <c r="AS6" s="708"/>
    </row>
    <row r="7" spans="2:46" s="147" customFormat="1" ht="24.95" customHeight="1" x14ac:dyDescent="0.35">
      <c r="B7" s="142">
        <v>1</v>
      </c>
      <c r="C7" s="459" t="str">
        <f>VLOOKUP(B7,INI!B13:C47,2,FALSE)</f>
        <v>CBH dos Afluentes do Rio Paranaíba no DF</v>
      </c>
      <c r="D7" s="540">
        <f>'CBH1'!$E$8</f>
        <v>4</v>
      </c>
      <c r="E7" s="160">
        <f>'CBH1'!$V$8</f>
        <v>5</v>
      </c>
      <c r="F7" s="142" t="str">
        <f>CONCATENATE(VLOOKUP(F$6,'CBH1'!$B$13:$X$21,$C$5+11,FALSE),VLOOKUP(F$6,'CBH1'!$B$13:$X$21,$C$5+18,FALSE))</f>
        <v>X</v>
      </c>
      <c r="G7" s="144" t="s">
        <v>385</v>
      </c>
      <c r="H7" s="144" t="str">
        <f>CONCATENATE(VLOOKUP(H$6,'CBH1'!$B$13:$X$21,$C$5+11,FALSE),VLOOKUP(H$6,'CBH1'!$B$13:$X$21,$C$5+18,FALSE))</f>
        <v>X</v>
      </c>
      <c r="I7" s="144" t="str">
        <f>CONCATENATE(VLOOKUP(I$6,'CBH1'!$B$13:$X$21,$C$5+11,FALSE),VLOOKUP(I$6,'CBH1'!$B$13:$X$21,$C$5+18,FALSE))</f>
        <v>X</v>
      </c>
      <c r="J7" s="144" t="str">
        <f>CONCATENATE(VLOOKUP(J$6,'CBH1'!$B$13:$X$21,$C$5+11,FALSE),VLOOKUP(J$6,'CBH1'!$B$13:$X$21,$C$5+18,FALSE))</f>
        <v>X</v>
      </c>
      <c r="K7" s="144" t="str">
        <f>CONCATENATE(VLOOKUP(K$6,'CBH1'!$B$13:$X$21,$C$5+11,FALSE),VLOOKUP(K$6,'CBH1'!$B$13:$X$21,$C$5+18,FALSE))</f>
        <v>X</v>
      </c>
      <c r="L7" s="144" t="str">
        <f>CONCATENATE(VLOOKUP(L$6,'CBH1'!$B$13:$X$21,$C$5+11,FALSE),VLOOKUP(L$6,'CBH1'!$B$13:$X$21,$C$5+18,FALSE))</f>
        <v>X</v>
      </c>
      <c r="M7" s="144" t="str">
        <f>CONCATENATE(VLOOKUP(M$6,'CBH1'!$B$13:$X$21,$C$5+11,FALSE),VLOOKUP(M$6,'CBH1'!$B$13:$X$21,$C$5+18,FALSE))</f>
        <v>X</v>
      </c>
      <c r="N7" s="143" t="str">
        <f>CONCATENATE(VLOOKUP(N$6,'CBH1'!$B$13:$X$21,$C$5+11,FALSE),VLOOKUP(N$6,'CBH1'!$B$13:$X$21,$C$5+18,FALSE))</f>
        <v>X</v>
      </c>
      <c r="O7" s="512">
        <f>IF(AND('CBH1'!$E$11&gt;=PesosInd!$M$10,'CBH1'!$E$11&lt;=PesosInd!$N$10),'CBH1'!$E$11,"err")</f>
        <v>20</v>
      </c>
      <c r="P7" s="142" t="str">
        <f>CONCATENATE(VLOOKUP(P$6,'CBH1'!$B$29:$X$31,$C$5+11,FALSE),VLOOKUP(P$6,'CBH1'!$B$29:$X$31,$C$5+18,FALSE))</f>
        <v>X</v>
      </c>
      <c r="Q7" s="144" t="str">
        <f>CONCATENATE(VLOOKUP(Q$6,'CBH1'!$B$29:$X$31,$C$5+11,FALSE),VLOOKUP(Q$6,'CBH1'!$B$29:$X$31,$C$5+18,FALSE))</f>
        <v>X</v>
      </c>
      <c r="R7" s="143" t="str">
        <f>CONCATENATE(VLOOKUP(R$6,'CBH1'!$B$29:$X$31,$C$5+11,FALSE),VLOOKUP(R$6,'CBH1'!$B$29:$X$31,$C$5+18,FALSE))</f>
        <v>X</v>
      </c>
      <c r="S7" s="512">
        <f>IF(AND('CBH1'!$E$27&gt;=PesosInd!$M$21,'CBH1'!$E$27&lt;=PesosInd!$N$21),'CBH1'!$E$27,"err")</f>
        <v>15</v>
      </c>
      <c r="T7" s="142" t="str">
        <f>CONCATENATE(VLOOKUP(T$6,'CBH1'!$B$39:$X$41,$C$5+11,FALSE),VLOOKUP(T$6,'CBH1'!$B$39:$X$41,$C$5+18,FALSE))</f>
        <v>X</v>
      </c>
      <c r="U7" s="144" t="str">
        <f>CONCATENATE(VLOOKUP(U$6,'CBH1'!$B$39:$X$41,$C$5+11,FALSE),VLOOKUP(U$6,'CBH1'!$B$39:$X$41,$C$5+18,FALSE))</f>
        <v>X</v>
      </c>
      <c r="V7" s="143" t="str">
        <f>CONCATENATE(VLOOKUP(V$6,'CBH1'!$B$39:$X$41,$C$5+11,FALSE),VLOOKUP(V$6,'CBH1'!$B$39:$X$41,$C$5+18,FALSE))</f>
        <v>X</v>
      </c>
      <c r="W7" s="513">
        <f>IF(AND('CBH1'!$E$37&gt;=PesosInd!$M$26,'CBH1'!$E$37&lt;=PesosInd!$N$26),'CBH1'!$E$37,"err")</f>
        <v>15</v>
      </c>
      <c r="X7" s="145" t="str">
        <f>CONCATENATE(VLOOKUP(X$6,'CBH1'!$B$49:$X$51,$C$5+11,FALSE),VLOOKUP(X$6,'CBH1'!$B$49:$X$51,$C$5+18,FALSE))</f>
        <v>X</v>
      </c>
      <c r="Y7" s="146" t="str">
        <f>CONCATENATE(VLOOKUP(Y$6,'CBH1'!$B$49:$X$51,$C$5+11,FALSE),VLOOKUP(Y$6,'CBH1'!$B$49:$X$51,$C$5+18,FALSE))</f>
        <v>X</v>
      </c>
      <c r="Z7" s="143" t="str">
        <f>CONCATENATE(VLOOKUP(Z$6,'CBH1'!$B$49:$X$51,$C$5+11,FALSE),VLOOKUP(Z$6,'CBH1'!$B$49:$X$51,$C$5+18,FALSE))</f>
        <v>X</v>
      </c>
      <c r="AA7" s="512">
        <f>IF(AND('CBH1'!$E$47&gt;=PesosInd!$M$31,'CBH1'!$E$47&lt;=PesosInd!$N$31),'CBH1'!$E$47,"err")</f>
        <v>15</v>
      </c>
      <c r="AB7" s="142" t="str">
        <f>CONCATENATE(IF(VLOOKUP(AB$6,'CBH1'!$B$59:$X$68,$C$5+11,FALSE)&lt;&gt;"",VLOOKUP(AB$6,'CBH1'!$B$59:$X$68,$C$5+11,FALSE),""),VLOOKUP(AB$6,'CBH1'!$B$59:$X$68,$C$5+18,FALSE))</f>
        <v>X</v>
      </c>
      <c r="AC7" s="144" t="str">
        <f>CONCATENATE(IF(VLOOKUP(AC$6,'CBH1'!$B$59:$X$68,$C$5+11,FALSE)&lt;&gt;"",VLOOKUP(AC$6,'CBH1'!$B$59:$X$68,$C$5+11,FALSE),""),VLOOKUP(AC$6,'CBH1'!$B$59:$X$68,$C$5+18,FALSE))</f>
        <v>X</v>
      </c>
      <c r="AD7" s="144" t="str">
        <f>CONCATENATE(IF(VLOOKUP(AD$6,'CBH1'!$B$59:$X$68,$C$5+11,FALSE)&lt;&gt;"",VLOOKUP(AD$6,'CBH1'!$B$59:$X$68,$C$5+11,FALSE),""),VLOOKUP(AD$6,'CBH1'!$B$59:$X$68,$C$5+18,FALSE))</f>
        <v>X</v>
      </c>
      <c r="AE7" s="144" t="str">
        <f>CONCATENATE(IF(VLOOKUP(AE$6,'CBH1'!$B$59:$X$68,$C$5+11,FALSE)&lt;&gt;"",VLOOKUP(AE$6,'CBH1'!$B$59:$X$68,$C$5+11,FALSE),""),VLOOKUP(AE$6,'CBH1'!$B$59:$X$68,$C$5+18,FALSE))</f>
        <v>X</v>
      </c>
      <c r="AF7" s="144" t="str">
        <f>CONCATENATE(IF(VLOOKUP(AF$6,'CBH1'!$B$59:$X$68,$C$5+11,FALSE)&lt;&gt;"",VLOOKUP(AF$6,'CBH1'!$B$59:$X$68,$C$5+11,FALSE),""),VLOOKUP(AF$6,'CBH1'!$B$59:$X$68,$C$5+18,FALSE))</f>
        <v>X</v>
      </c>
      <c r="AG7" s="144" t="str">
        <f>CONCATENATE(IF(VLOOKUP(AG$6,'CBH1'!$B$59:$X$68,$C$5+11,FALSE)&lt;&gt;"",VLOOKUP(AG$6,'CBH1'!$B$59:$X$68,$C$5+11,FALSE),""),VLOOKUP(AG$6,'CBH1'!$B$59:$X$68,$C$5+18,FALSE))</f>
        <v/>
      </c>
      <c r="AH7" s="144" t="str">
        <f>CONCATENATE(IF(VLOOKUP(AH$6,'CBH1'!$B$59:$X$68,$C$5+11,FALSE)&lt;&gt;"",VLOOKUP(AH$6,'CBH1'!$B$59:$X$68,$C$5+11,FALSE),""),VLOOKUP(AH$6,'CBH1'!$B$59:$X$68,$C$5+18,FALSE))</f>
        <v>X</v>
      </c>
      <c r="AI7" s="144" t="str">
        <f>CONCATENATE(IF(VLOOKUP(AI$6,'CBH1'!$B$59:$X$68,$C$5+11,FALSE)&lt;&gt;"",VLOOKUP(AI$6,'CBH1'!$B$59:$X$68,$C$5+11,FALSE),""),VLOOKUP(AI$6,'CBH1'!$B$59:$X$68,$C$5+18,FALSE))</f>
        <v/>
      </c>
      <c r="AJ7" s="144" t="str">
        <f>CONCATENATE(IF(VLOOKUP(AJ$6,'CBH1'!$B$59:$X$68,$C$5+11,FALSE)&lt;&gt;"",VLOOKUP(AJ$6,'CBH1'!$B$59:$X$68,$C$5+11,FALSE),""),VLOOKUP(AJ$6,'CBH1'!$B$59:$X$68,$C$5+18,FALSE))</f>
        <v/>
      </c>
      <c r="AK7" s="144" t="str">
        <f>CONCATENATE(IF(VLOOKUP(AK$6,'CBH1'!$B$59:$X$68,$C$5+11,FALSE)&lt;&gt;"",VLOOKUP(AK$6,'CBH1'!$B$59:$X$68,$C$5+11,FALSE),""),VLOOKUP(AK$6,'CBH1'!$B$59:$X$68,$C$5+18,FALSE))</f>
        <v/>
      </c>
      <c r="AL7" s="514">
        <f>IF(AND('CBH1'!$E$57&gt;=PesosInd!$M$36,'CBH1'!$E$57&lt;=PesosInd!$N$36),'CBH1'!$E$57,"err")</f>
        <v>25</v>
      </c>
      <c r="AM7" s="142" t="str">
        <f>CONCATENATE(VLOOKUP(AM$6,'CBH1'!$B$76:$X$80,$C$5+11,FALSE),VLOOKUP(AM$6,'CBH1'!$B$76:$X$80,$C$5+18,FALSE))</f>
        <v>X</v>
      </c>
      <c r="AN7" s="145" t="str">
        <f>CONCATENATE(VLOOKUP(AN$6,'CBH1'!$B$76:$X$80,$C$5+11,FALSE),VLOOKUP(AN$6,'CBH1'!$B$76:$X$80,$C$5+18,FALSE))</f>
        <v>X</v>
      </c>
      <c r="AO7" s="144" t="str">
        <f>CONCATENATE(VLOOKUP(AO$6,'CBH1'!$B$76:$X$80,$C$5+11,FALSE),VLOOKUP(AO$6,'CBH1'!$B$76:$X$80,$C$5+18,FALSE))</f>
        <v>X</v>
      </c>
      <c r="AP7" s="144" t="str">
        <f>CONCATENATE(VLOOKUP(AP$6,'CBH1'!$B$76:$X$80,$C$5+11,FALSE),VLOOKUP(AP$6,'CBH1'!$B$76:$X$80,$C$5+18,FALSE))</f>
        <v>X</v>
      </c>
      <c r="AQ7" s="143" t="str">
        <f>CONCATENATE(VLOOKUP(AQ$6,'CBH1'!$B$76:$X$80,$C$5+11,FALSE),VLOOKUP(AQ$6,'CBH1'!$B$76:$X$80,$C$5+18,FALSE))</f>
        <v>X</v>
      </c>
      <c r="AR7" s="514">
        <f>IF(AND('CBH1'!$E$74&gt;=PesosInd!$M$48,'CBH1'!$E$74&lt;=PesosInd!$N$48),'CBH1'!$E$74,"err")</f>
        <v>10</v>
      </c>
      <c r="AS7" s="179" t="str">
        <f>IFERROR(AS46,"-")</f>
        <v>-</v>
      </c>
      <c r="AT7" s="147" t="str">
        <f t="shared" ref="AT7:AT9" si="0">IF(SUM(O7,S7,W7,AA7,AL7,AR7)&lt;&gt;100,"ERRO","")</f>
        <v/>
      </c>
    </row>
    <row r="8" spans="2:46" s="147" customFormat="1" ht="24.95" customHeight="1" x14ac:dyDescent="0.35">
      <c r="B8" s="559">
        <v>2</v>
      </c>
      <c r="C8" s="593" t="str">
        <f>VLOOKUP(B8,INI!B14:C48,2,FALSE)</f>
        <v>CBH dos Afluentes do Rio Preto</v>
      </c>
      <c r="D8" s="540">
        <f>'CBH2'!$E$8</f>
        <v>4</v>
      </c>
      <c r="E8" s="160">
        <f>'CBH2'!$V$8</f>
        <v>5</v>
      </c>
      <c r="F8" s="142" t="str">
        <f>CONCATENATE(VLOOKUP(F$6,'CBH2'!$B$13:$X$21,$C$5+11,FALSE),VLOOKUP(F$6,'CBH2'!$B$13:$X$21,$C$5+18,FALSE))</f>
        <v>X</v>
      </c>
      <c r="G8" s="144" t="s">
        <v>385</v>
      </c>
      <c r="H8" s="144" t="str">
        <f>CONCATENATE(VLOOKUP(H$6,'CBH2'!$B$13:$X$21,$C$5+11,FALSE),VLOOKUP(H$6,'CBH2'!$B$13:$X$21,$C$5+18,FALSE))</f>
        <v>X</v>
      </c>
      <c r="I8" s="144" t="str">
        <f>CONCATENATE(VLOOKUP(I$6,'CBH2'!$B$13:$X$21,$C$5+11,FALSE),VLOOKUP(I$6,'CBH2'!$B$13:$X$21,$C$5+18,FALSE))</f>
        <v>X</v>
      </c>
      <c r="J8" s="144" t="str">
        <f>CONCATENATE(VLOOKUP(J$6,'CBH2'!$B$13:$X$21,$C$5+11,FALSE),VLOOKUP(J$6,'CBH2'!$B$13:$X$21,$C$5+18,FALSE))</f>
        <v>X</v>
      </c>
      <c r="K8" s="144" t="str">
        <f>CONCATENATE(VLOOKUP(K$6,'CBH2'!$B$13:$X$21,$C$5+11,FALSE),VLOOKUP(K$6,'CBH2'!$B$13:$X$21,$C$5+18,FALSE))</f>
        <v>X</v>
      </c>
      <c r="L8" s="144" t="str">
        <f>CONCATENATE(VLOOKUP(L$6,'CBH2'!$B$13:$X$21,$C$5+11,FALSE),VLOOKUP(L$6,'CBH2'!$B$13:$X$21,$C$5+18,FALSE))</f>
        <v>X</v>
      </c>
      <c r="M8" s="144" t="str">
        <f>CONCATENATE(VLOOKUP(M$6,'CBH2'!$B$13:$X$21,$C$5+11,FALSE),VLOOKUP(M$6,'CBH2'!$B$13:$X$21,$C$5+18,FALSE))</f>
        <v>X</v>
      </c>
      <c r="N8" s="143" t="str">
        <f>CONCATENATE(VLOOKUP(N$6,'CBH2'!$B$13:$X$21,$C$5+11,FALSE),VLOOKUP(N$6,'CBH2'!$B$13:$X$21,$C$5+18,FALSE))</f>
        <v>X</v>
      </c>
      <c r="O8" s="512">
        <f>IF(AND('CBH2'!$E$11&gt;=PesosInd!$M$10,'CBH2'!$E$11&lt;=PesosInd!$N$10),'CBH2'!$E$11,"err")</f>
        <v>20</v>
      </c>
      <c r="P8" s="142" t="str">
        <f>CONCATENATE(VLOOKUP(P$6,'CBH2'!$B$29:$X$31,$C$5+11,FALSE),VLOOKUP(P$6,'CBH2'!$B$29:$X$31,$C$5+18,FALSE))</f>
        <v>X</v>
      </c>
      <c r="Q8" s="144" t="str">
        <f>CONCATENATE(VLOOKUP(Q$6,'CBH2'!$B$29:$X$31,$C$5+11,FALSE),VLOOKUP(Q$6,'CBH2'!$B$29:$X$31,$C$5+18,FALSE))</f>
        <v>X</v>
      </c>
      <c r="R8" s="143" t="str">
        <f>CONCATENATE(VLOOKUP(R$6,'CBH2'!$B$29:$X$31,$C$5+11,FALSE),VLOOKUP(R$6,'CBH2'!$B$29:$X$31,$C$5+18,FALSE))</f>
        <v>X</v>
      </c>
      <c r="S8" s="512">
        <f>IF(AND('CBH2'!$E$27&gt;=PesosInd!$M$21,'CBH2'!$E$27&lt;=PesosInd!$N$21),'CBH2'!$E$27,"err")</f>
        <v>15</v>
      </c>
      <c r="T8" s="142" t="str">
        <f>CONCATENATE(VLOOKUP(T$6,'CBH2'!$B$39:$X$41,$C$5+11,FALSE),VLOOKUP(T$6,'CBH2'!$B$39:$X$41,$C$5+18,FALSE))</f>
        <v>X</v>
      </c>
      <c r="U8" s="144" t="str">
        <f>CONCATENATE(VLOOKUP(U$6,'CBH2'!$B$39:$X$41,$C$5+11,FALSE),VLOOKUP(U$6,'CBH2'!$B$39:$X$41,$C$5+18,FALSE))</f>
        <v>X</v>
      </c>
      <c r="V8" s="143" t="str">
        <f>CONCATENATE(VLOOKUP(V$6,'CBH2'!$B$39:$X$41,$C$5+11,FALSE),VLOOKUP(V$6,'CBH2'!$B$39:$X$41,$C$5+18,FALSE))</f>
        <v>X</v>
      </c>
      <c r="W8" s="514">
        <f>IF(AND('CBH2'!$E$37&gt;=PesosInd!$M$26,'CBH2'!$E$37&lt;=PesosInd!$N$26),'CBH2'!$E$37,"err")</f>
        <v>15</v>
      </c>
      <c r="X8" s="145" t="str">
        <f>CONCATENATE(VLOOKUP(X$6,'CBH2'!$B$49:$X$51,$C$5+11,FALSE),VLOOKUP(X$6,'CBH2'!$B$49:$X$51,$C$5+18,FALSE))</f>
        <v>X</v>
      </c>
      <c r="Y8" s="146" t="str">
        <f>CONCATENATE(VLOOKUP(Y$6,'CBH2'!$B$49:$X$51,$C$5+11,FALSE),VLOOKUP(Y$6,'CBH2'!$B$49:$X$51,$C$5+18,FALSE))</f>
        <v>X</v>
      </c>
      <c r="Z8" s="143" t="str">
        <f>CONCATENATE(VLOOKUP(Z$6,'CBH2'!$B$49:$X$51,$C$5+11,FALSE),VLOOKUP(Z$6,'CBH2'!$B$49:$X$51,$C$5+18,FALSE))</f>
        <v>X</v>
      </c>
      <c r="AA8" s="512">
        <f>IF(AND('CBH2'!$E$47&gt;=PesosInd!$M$31,'CBH2'!$E$47&lt;=PesosInd!$N$31),'CBH2'!$E$47,"err")</f>
        <v>15</v>
      </c>
      <c r="AB8" s="142" t="str">
        <f>CONCATENATE(IF(VLOOKUP(AB$6,'CBH2'!$B$59:$X$68,$C$5+11,FALSE)&lt;&gt;"",VLOOKUP(AB$6,'CBH2'!$B$59:$X$68,$C$5+11,FALSE),""),VLOOKUP(AB$6,'CBH2'!$B$59:$X$68,$C$5+18,FALSE))</f>
        <v>X</v>
      </c>
      <c r="AC8" s="144" t="str">
        <f>CONCATENATE(IF(VLOOKUP(AC$6,'CBH2'!$B$59:$X$68,$C$5+11,FALSE)&lt;&gt;"",VLOOKUP(AC$6,'CBH2'!$B$59:$X$68,$C$5+11,FALSE),""),VLOOKUP(AC$6,'CBH2'!$B$59:$X$68,$C$5+18,FALSE))</f>
        <v>X</v>
      </c>
      <c r="AD8" s="144" t="str">
        <f>CONCATENATE(IF(VLOOKUP(AD$6,'CBH2'!$B$59:$X$68,$C$5+11,FALSE)&lt;&gt;"",VLOOKUP(AD$6,'CBH2'!$B$59:$X$68,$C$5+11,FALSE),""),VLOOKUP(AD$6,'CBH2'!$B$59:$X$68,$C$5+18,FALSE))</f>
        <v>X</v>
      </c>
      <c r="AE8" s="144" t="str">
        <f>CONCATENATE(IF(VLOOKUP(AE$6,'CBH2'!$B$59:$X$68,$C$5+11,FALSE)&lt;&gt;"",VLOOKUP(AE$6,'CBH2'!$B$59:$X$68,$C$5+11,FALSE),""),VLOOKUP(AE$6,'CBH2'!$B$59:$X$68,$C$5+18,FALSE))</f>
        <v>X</v>
      </c>
      <c r="AF8" s="144" t="str">
        <f>CONCATENATE(IF(VLOOKUP(AF$6,'CBH2'!$B$59:$X$68,$C$5+11,FALSE)&lt;&gt;"",VLOOKUP(AF$6,'CBH2'!$B$59:$X$68,$C$5+11,FALSE),""),VLOOKUP(AF$6,'CBH2'!$B$59:$X$68,$C$5+18,FALSE))</f>
        <v>X</v>
      </c>
      <c r="AG8" s="144" t="str">
        <f>CONCATENATE(IF(VLOOKUP(AG$6,'CBH2'!$B$59:$X$68,$C$5+11,FALSE)&lt;&gt;"",VLOOKUP(AG$6,'CBH2'!$B$59:$X$68,$C$5+11,FALSE),""),VLOOKUP(AG$6,'CBH2'!$B$59:$X$68,$C$5+18,FALSE))</f>
        <v/>
      </c>
      <c r="AH8" s="144" t="str">
        <f>CONCATENATE(IF(VLOOKUP(AH$6,'CBH2'!$B$59:$X$68,$C$5+11,FALSE)&lt;&gt;"",VLOOKUP(AH$6,'CBH2'!$B$59:$X$68,$C$5+11,FALSE),""),VLOOKUP(AH$6,'CBH2'!$B$59:$X$68,$C$5+18,FALSE))</f>
        <v>X</v>
      </c>
      <c r="AI8" s="144" t="str">
        <f>CONCATENATE(IF(VLOOKUP(AI$6,'CBH2'!$B$59:$X$68,$C$5+11,FALSE)&lt;&gt;"",VLOOKUP(AI$6,'CBH2'!$B$59:$X$68,$C$5+11,FALSE),""),VLOOKUP(AI$6,'CBH2'!$B$59:$X$68,$C$5+18,FALSE))</f>
        <v/>
      </c>
      <c r="AJ8" s="144" t="str">
        <f>CONCATENATE(IF(VLOOKUP(AJ$6,'CBH2'!$B$59:$X$68,$C$5+11,FALSE)&lt;&gt;"",VLOOKUP(AJ$6,'CBH2'!$B$59:$X$68,$C$5+11,FALSE),""),VLOOKUP(AJ$6,'CBH2'!$B$59:$X$68,$C$5+18,FALSE))</f>
        <v>X</v>
      </c>
      <c r="AK8" s="144" t="str">
        <f>CONCATENATE(IF(VLOOKUP(AK$6,'CBH2'!$B$59:$X$68,$C$5+11,FALSE)&lt;&gt;"",VLOOKUP(AK$6,'CBH2'!$B$59:$X$68,$C$5+11,FALSE),""),VLOOKUP(AK$6,'CBH2'!$B$59:$X$68,$C$5+18,FALSE))</f>
        <v/>
      </c>
      <c r="AL8" s="514">
        <f>IF(AND('CBH2'!$E$57&gt;=PesosInd!$M$36,'CBH2'!$E$57&lt;=PesosInd!$N$36),'CBH2'!$E$57,"err")</f>
        <v>25</v>
      </c>
      <c r="AM8" s="142" t="str">
        <f>CONCATENATE(VLOOKUP(AM$6,'CBH2'!$B$76:$X$80,$C$5+11,FALSE),VLOOKUP(AM$6,'CBH2'!$B$76:$X$80,$C$5+18,FALSE))</f>
        <v>X</v>
      </c>
      <c r="AN8" s="145" t="str">
        <f>CONCATENATE(VLOOKUP(AN$6,'CBH2'!$B$76:$X$80,$C$5+11,FALSE),VLOOKUP(AN$6,'CBH2'!$B$76:$X$80,$C$5+18,FALSE))</f>
        <v>X</v>
      </c>
      <c r="AO8" s="144" t="str">
        <f>CONCATENATE(VLOOKUP(AO$6,'CBH2'!$B$76:$X$80,$C$5+11,FALSE),VLOOKUP(AO$6,'CBH2'!$B$76:$X$80,$C$5+18,FALSE))</f>
        <v>X</v>
      </c>
      <c r="AP8" s="144" t="str">
        <f>CONCATENATE(VLOOKUP(AP$6,'CBH2'!$B$76:$X$80,$C$5+11,FALSE),VLOOKUP(AP$6,'CBH2'!$B$76:$X$80,$C$5+18,FALSE))</f>
        <v>X</v>
      </c>
      <c r="AQ8" s="143" t="str">
        <f>CONCATENATE(VLOOKUP(AQ$6,'CBH2'!$B$76:$X$80,$C$5+11,FALSE),VLOOKUP(AQ$6,'CBH2'!$B$76:$X$80,$C$5+18,FALSE))</f>
        <v>X</v>
      </c>
      <c r="AR8" s="514">
        <f>IF(AND('CBH2'!$E$74&gt;=PesosInd!$M$48,'CBH2'!$E$74&lt;=PesosInd!$N$48),'CBH2'!$E$74,"err")</f>
        <v>10</v>
      </c>
      <c r="AS8" s="179" t="str">
        <f t="shared" ref="AS8:AS9" si="1">IFERROR(AS47,"-")</f>
        <v>-</v>
      </c>
      <c r="AT8" s="147" t="str">
        <f t="shared" si="0"/>
        <v/>
      </c>
    </row>
    <row r="9" spans="2:46" s="147" customFormat="1" ht="24.95" customHeight="1" x14ac:dyDescent="0.35">
      <c r="B9" s="559">
        <v>3</v>
      </c>
      <c r="C9" s="593" t="str">
        <f>VLOOKUP(B9,INI!B15:C49,2,FALSE)</f>
        <v>CBH dos Afluentes do Rio Maranhão</v>
      </c>
      <c r="D9" s="540">
        <f>'CBH3'!$E$8</f>
        <v>4</v>
      </c>
      <c r="E9" s="160">
        <f>'CBH3'!$V$8</f>
        <v>4</v>
      </c>
      <c r="F9" s="142" t="str">
        <f>CONCATENATE(VLOOKUP(F$6,'CBH3'!$B$13:$X$21,$C$5+11,FALSE),VLOOKUP(F$6,'CBH3'!$B$13:$X$21,$C$5+18,FALSE))</f>
        <v>X</v>
      </c>
      <c r="G9" s="144" t="str">
        <f>CONCATENATE(VLOOKUP(G$6,'CBH3'!$B$13:$X$21,$C$5+11,FALSE),VLOOKUP(G$6,'CBH3'!$B$13:$X$21,$C$5+18,FALSE))</f>
        <v>X</v>
      </c>
      <c r="H9" s="144" t="str">
        <f>CONCATENATE(VLOOKUP(H$6,'CBH3'!$B$13:$X$21,$C$5+11,FALSE),VLOOKUP(H$6,'CBH3'!$B$13:$X$21,$C$5+18,FALSE))</f>
        <v>X</v>
      </c>
      <c r="I9" s="144" t="str">
        <f>CONCATENATE(VLOOKUP(I$6,'CBH3'!$B$13:$X$21,$C$5+11,FALSE),VLOOKUP(I$6,'CBH3'!$B$13:$X$21,$C$5+18,FALSE))</f>
        <v>X</v>
      </c>
      <c r="J9" s="144" t="str">
        <f>CONCATENATE(VLOOKUP(J$6,'CBH3'!$B$13:$X$21,$C$5+11,FALSE),VLOOKUP(J$6,'CBH3'!$B$13:$X$21,$C$5+18,FALSE))</f>
        <v>X</v>
      </c>
      <c r="K9" s="144" t="str">
        <f>CONCATENATE(VLOOKUP(K$6,'CBH3'!$B$13:$X$21,$C$5+11,FALSE),VLOOKUP(K$6,'CBH3'!$B$13:$X$21,$C$5+18,FALSE))</f>
        <v>X</v>
      </c>
      <c r="L9" s="144" t="str">
        <f>CONCATENATE(VLOOKUP(L$6,'CBH3'!$B$13:$X$21,$C$5+11,FALSE),VLOOKUP(L$6,'CBH3'!$B$13:$X$21,$C$5+18,FALSE))</f>
        <v>X</v>
      </c>
      <c r="M9" s="144" t="str">
        <f>CONCATENATE(VLOOKUP(M$6,'CBH3'!$B$13:$X$21,$C$5+11,FALSE),VLOOKUP(M$6,'CBH3'!$B$13:$X$21,$C$5+18,FALSE))</f>
        <v>X</v>
      </c>
      <c r="N9" s="143" t="str">
        <f>CONCATENATE(VLOOKUP(N$6,'CBH3'!$B$13:$X$21,$C$5+11,FALSE),VLOOKUP(N$6,'CBH3'!$B$13:$X$21,$C$5+18,FALSE))</f>
        <v>X</v>
      </c>
      <c r="O9" s="512">
        <f>IF(AND('CBH3'!$E$11&gt;=PesosInd!$M$10,'CBH3'!$E$11&lt;=PesosInd!$N$10),'CBH3'!$E$11,"err")</f>
        <v>20</v>
      </c>
      <c r="P9" s="142" t="str">
        <f>CONCATENATE(VLOOKUP(P$6,'CBH3'!$B$29:$X$31,$C$5+11,FALSE),VLOOKUP(P$6,'CBH3'!$B$29:$X$31,$C$5+18,FALSE))</f>
        <v>X</v>
      </c>
      <c r="Q9" s="144" t="str">
        <f>CONCATENATE(VLOOKUP(Q$6,'CBH3'!$B$29:$X$31,$C$5+11,FALSE),VLOOKUP(Q$6,'CBH3'!$B$29:$X$31,$C$5+18,FALSE))</f>
        <v>X</v>
      </c>
      <c r="R9" s="143" t="str">
        <f>CONCATENATE(VLOOKUP(R$6,'CBH3'!$B$29:$X$31,$C$5+11,FALSE),VLOOKUP(R$6,'CBH3'!$B$29:$X$31,$C$5+18,FALSE))</f>
        <v>X</v>
      </c>
      <c r="S9" s="512">
        <f>IF(AND('CBH3'!$E$27&gt;=PesosInd!$M$21,'CBH3'!$E$27&lt;=PesosInd!$N$21),'CBH3'!$E$27,"err")</f>
        <v>15</v>
      </c>
      <c r="T9" s="142" t="str">
        <f>CONCATENATE(VLOOKUP(T$6,'CBH3'!$B$39:$X$41,$C$5+11,FALSE),VLOOKUP(T$6,'CBH3'!$B$39:$X$41,$C$5+18,FALSE))</f>
        <v>X</v>
      </c>
      <c r="U9" s="144" t="str">
        <f>CONCATENATE(VLOOKUP(U$6,'CBH3'!$B$39:$X$41,$C$5+11,FALSE),VLOOKUP(U$6,'CBH3'!$B$39:$X$41,$C$5+18,FALSE))</f>
        <v>X</v>
      </c>
      <c r="V9" s="143" t="str">
        <f>CONCATENATE(VLOOKUP(V$6,'CBH3'!$B$39:$X$41,$C$5+11,FALSE),VLOOKUP(V$6,'CBH3'!$B$39:$X$41,$C$5+18,FALSE))</f>
        <v>X</v>
      </c>
      <c r="W9" s="514">
        <f>IF(AND('CBH3'!$E$37&gt;=PesosInd!$M$26,'CBH3'!$E$37&lt;=PesosInd!$N$26),'CBH3'!$E$37,"err")</f>
        <v>15</v>
      </c>
      <c r="X9" s="145" t="str">
        <f>CONCATENATE(VLOOKUP(X$6,'CBH3'!$B$49:$X$51,$C$5+11,FALSE),VLOOKUP(X$6,'CBH3'!$B$49:$X$51,$C$5+18,FALSE))</f>
        <v>X</v>
      </c>
      <c r="Y9" s="146" t="str">
        <f>CONCATENATE(VLOOKUP(Y$6,'CBH3'!$B$49:$X$51,$C$5+11,FALSE),VLOOKUP(Y$6,'CBH3'!$B$49:$X$51,$C$5+18,FALSE))</f>
        <v>X</v>
      </c>
      <c r="Z9" s="143" t="str">
        <f>CONCATENATE(VLOOKUP(Z$6,'CBH3'!$B$49:$X$51,$C$5+11,FALSE),VLOOKUP(Z$6,'CBH3'!$B$49:$X$51,$C$5+18,FALSE))</f>
        <v>X</v>
      </c>
      <c r="AA9" s="512">
        <f>IF(AND('CBH3'!$E$47&gt;=PesosInd!$M$31,'CBH3'!$E$47&lt;=PesosInd!$N$31),'CBH3'!$E$47,"err")</f>
        <v>15</v>
      </c>
      <c r="AB9" s="142" t="str">
        <f>CONCATENATE(IF(VLOOKUP(AB$6,'CBH3'!$B$59:$X$68,$C$5+11,FALSE)&lt;&gt;"",VLOOKUP(AB$6,'CBH3'!$B$59:$X$68,$C$5+11,FALSE),""),VLOOKUP(AB$6,'CBH3'!$B$59:$X$68,$C$5+18,FALSE))</f>
        <v>X</v>
      </c>
      <c r="AC9" s="144" t="str">
        <f>CONCATENATE(IF(VLOOKUP(AC$6,'CBH3'!$B$59:$X$68,$C$5+11,FALSE)&lt;&gt;"",VLOOKUP(AC$6,'CBH3'!$B$59:$X$68,$C$5+11,FALSE),""),VLOOKUP(AC$6,'CBH3'!$B$59:$X$68,$C$5+18,FALSE))</f>
        <v>X</v>
      </c>
      <c r="AD9" s="144" t="str">
        <f>CONCATENATE(IF(VLOOKUP(AD$6,'CBH3'!$B$59:$X$68,$C$5+11,FALSE)&lt;&gt;"",VLOOKUP(AD$6,'CBH3'!$B$59:$X$68,$C$5+11,FALSE),""),VLOOKUP(AD$6,'CBH3'!$B$59:$X$68,$C$5+18,FALSE))</f>
        <v>X</v>
      </c>
      <c r="AE9" s="144" t="str">
        <f>CONCATENATE(IF(VLOOKUP(AE$6,'CBH3'!$B$59:$X$68,$C$5+11,FALSE)&lt;&gt;"",VLOOKUP(AE$6,'CBH3'!$B$59:$X$68,$C$5+11,FALSE),""),VLOOKUP(AE$6,'CBH3'!$B$59:$X$68,$C$5+18,FALSE))</f>
        <v>X</v>
      </c>
      <c r="AF9" s="144" t="str">
        <f>CONCATENATE(IF(VLOOKUP(AF$6,'CBH3'!$B$59:$X$68,$C$5+11,FALSE)&lt;&gt;"",VLOOKUP(AF$6,'CBH3'!$B$59:$X$68,$C$5+11,FALSE),""),VLOOKUP(AF$6,'CBH3'!$B$59:$X$68,$C$5+18,FALSE))</f>
        <v>X</v>
      </c>
      <c r="AG9" s="144" t="str">
        <f>CONCATENATE(IF(VLOOKUP(AG$6,'CBH3'!$B$59:$X$68,$C$5+11,FALSE)&lt;&gt;"",VLOOKUP(AG$6,'CBH3'!$B$59:$X$68,$C$5+11,FALSE),""),VLOOKUP(AG$6,'CBH3'!$B$59:$X$68,$C$5+18,FALSE))</f>
        <v/>
      </c>
      <c r="AH9" s="144" t="str">
        <f>CONCATENATE(IF(VLOOKUP(AH$6,'CBH3'!$B$59:$X$68,$C$5+11,FALSE)&lt;&gt;"",VLOOKUP(AH$6,'CBH3'!$B$59:$X$68,$C$5+11,FALSE),""),VLOOKUP(AH$6,'CBH3'!$B$59:$X$68,$C$5+18,FALSE))</f>
        <v>X</v>
      </c>
      <c r="AI9" s="144" t="str">
        <f>CONCATENATE(IF(VLOOKUP(AI$6,'CBH3'!$B$59:$X$68,$C$5+11,FALSE)&lt;&gt;"",VLOOKUP(AI$6,'CBH3'!$B$59:$X$68,$C$5+11,FALSE),""),VLOOKUP(AI$6,'CBH3'!$B$59:$X$68,$C$5+18,FALSE))</f>
        <v/>
      </c>
      <c r="AJ9" s="144" t="str">
        <f>CONCATENATE(IF(VLOOKUP(AJ$6,'CBH3'!$B$59:$X$68,$C$5+11,FALSE)&lt;&gt;"",VLOOKUP(AJ$6,'CBH3'!$B$59:$X$68,$C$5+11,FALSE),""),VLOOKUP(AJ$6,'CBH3'!$B$59:$X$68,$C$5+18,FALSE))</f>
        <v>X</v>
      </c>
      <c r="AK9" s="144" t="str">
        <f>CONCATENATE(IF(VLOOKUP(AK$6,'CBH3'!$B$59:$X$68,$C$5+11,FALSE)&lt;&gt;"",VLOOKUP(AK$6,'CBH3'!$B$59:$X$68,$C$5+11,FALSE),""),VLOOKUP(AK$6,'CBH3'!$B$59:$X$68,$C$5+18,FALSE))</f>
        <v>X</v>
      </c>
      <c r="AL9" s="514">
        <f>IF(AND('CBH3'!$E$57&gt;=PesosInd!$M$36,'CBH3'!$E$57&lt;=PesosInd!$N$36),'CBH3'!$E$57,"err")</f>
        <v>25</v>
      </c>
      <c r="AM9" s="142" t="str">
        <f>CONCATENATE(VLOOKUP(AM$6,'CBH3'!$B$76:$X$80,$C$5+11,FALSE),VLOOKUP(AM$6,'CBH3'!$B$76:$X$80,$C$5+18,FALSE))</f>
        <v>X</v>
      </c>
      <c r="AN9" s="145" t="str">
        <f>CONCATENATE(VLOOKUP(AN$6,'CBH3'!$B$76:$X$80,$C$5+11,FALSE),VLOOKUP(AN$6,'CBH3'!$B$76:$X$80,$C$5+18,FALSE))</f>
        <v>X</v>
      </c>
      <c r="AO9" s="144" t="str">
        <f>CONCATENATE(VLOOKUP(AO$6,'CBH3'!$B$76:$X$80,$C$5+11,FALSE),VLOOKUP(AO$6,'CBH3'!$B$76:$X$80,$C$5+18,FALSE))</f>
        <v>X</v>
      </c>
      <c r="AP9" s="144" t="str">
        <f>CONCATENATE(VLOOKUP(AP$6,'CBH3'!$B$76:$X$80,$C$5+11,FALSE),VLOOKUP(AP$6,'CBH3'!$B$76:$X$80,$C$5+18,FALSE))</f>
        <v>X</v>
      </c>
      <c r="AQ9" s="143" t="str">
        <f>CONCATENATE(VLOOKUP(AQ$6,'CBH3'!$B$76:$X$80,$C$5+11,FALSE),VLOOKUP(AQ$6,'CBH3'!$B$76:$X$80,$C$5+18,FALSE))</f>
        <v>X</v>
      </c>
      <c r="AR9" s="514">
        <f>IF(AND('CBH3'!$E$74&gt;=PesosInd!$M$48,'CBH3'!$E$74&lt;=PesosInd!$N$48),'CBH3'!$E$74,"err")</f>
        <v>10</v>
      </c>
      <c r="AS9" s="179" t="str">
        <f t="shared" si="1"/>
        <v>-</v>
      </c>
      <c r="AT9" s="147" t="str">
        <f t="shared" si="0"/>
        <v/>
      </c>
    </row>
    <row r="10" spans="2:46" s="147" customFormat="1" ht="24.95" customHeight="1" x14ac:dyDescent="0.35">
      <c r="B10" s="559"/>
      <c r="C10" s="593"/>
      <c r="D10" s="540"/>
      <c r="E10" s="160"/>
      <c r="F10" s="142"/>
      <c r="G10" s="144"/>
      <c r="H10" s="144"/>
      <c r="I10" s="144"/>
      <c r="J10" s="144"/>
      <c r="K10" s="144"/>
      <c r="L10" s="144"/>
      <c r="M10" s="144"/>
      <c r="N10" s="143"/>
      <c r="O10" s="512"/>
      <c r="P10" s="142"/>
      <c r="Q10" s="144"/>
      <c r="R10" s="143"/>
      <c r="S10" s="512"/>
      <c r="T10" s="142"/>
      <c r="U10" s="144"/>
      <c r="V10" s="143"/>
      <c r="W10" s="514"/>
      <c r="X10" s="145"/>
      <c r="Y10" s="146"/>
      <c r="Z10" s="143"/>
      <c r="AA10" s="512"/>
      <c r="AB10" s="142"/>
      <c r="AC10" s="144"/>
      <c r="AD10" s="144"/>
      <c r="AE10" s="144"/>
      <c r="AF10" s="144"/>
      <c r="AG10" s="144"/>
      <c r="AH10" s="144"/>
      <c r="AI10" s="144"/>
      <c r="AJ10" s="144"/>
      <c r="AK10" s="144"/>
      <c r="AL10" s="514"/>
      <c r="AM10" s="142"/>
      <c r="AN10" s="145"/>
      <c r="AO10" s="144"/>
      <c r="AP10" s="144"/>
      <c r="AQ10" s="143"/>
      <c r="AR10" s="514"/>
      <c r="AS10" s="179"/>
    </row>
    <row r="11" spans="2:46" s="147" customFormat="1" ht="24.95" customHeight="1" x14ac:dyDescent="0.35">
      <c r="B11" s="559"/>
      <c r="C11" s="593"/>
      <c r="D11" s="540"/>
      <c r="E11" s="160"/>
      <c r="F11" s="142"/>
      <c r="G11" s="144"/>
      <c r="H11" s="144"/>
      <c r="I11" s="144"/>
      <c r="J11" s="144"/>
      <c r="K11" s="144"/>
      <c r="L11" s="144"/>
      <c r="M11" s="144"/>
      <c r="N11" s="143"/>
      <c r="O11" s="512"/>
      <c r="P11" s="142"/>
      <c r="Q11" s="144"/>
      <c r="R11" s="143"/>
      <c r="S11" s="512"/>
      <c r="T11" s="142"/>
      <c r="U11" s="144"/>
      <c r="V11" s="143"/>
      <c r="W11" s="514"/>
      <c r="X11" s="145"/>
      <c r="Y11" s="146"/>
      <c r="Z11" s="143"/>
      <c r="AA11" s="512"/>
      <c r="AB11" s="142"/>
      <c r="AC11" s="144"/>
      <c r="AD11" s="144"/>
      <c r="AE11" s="144"/>
      <c r="AF11" s="144"/>
      <c r="AG11" s="144"/>
      <c r="AH11" s="144"/>
      <c r="AI11" s="144"/>
      <c r="AJ11" s="144"/>
      <c r="AK11" s="144"/>
      <c r="AL11" s="514"/>
      <c r="AM11" s="142"/>
      <c r="AN11" s="145"/>
      <c r="AO11" s="144"/>
      <c r="AP11" s="144"/>
      <c r="AQ11" s="143"/>
      <c r="AR11" s="514"/>
      <c r="AS11" s="179"/>
    </row>
    <row r="12" spans="2:46" s="147" customFormat="1" ht="24.95" customHeight="1" x14ac:dyDescent="0.35">
      <c r="B12" s="559"/>
      <c r="C12" s="593"/>
      <c r="D12" s="540"/>
      <c r="E12" s="160"/>
      <c r="F12" s="142"/>
      <c r="G12" s="144"/>
      <c r="H12" s="144"/>
      <c r="I12" s="144"/>
      <c r="J12" s="144"/>
      <c r="K12" s="144"/>
      <c r="L12" s="144"/>
      <c r="M12" s="144"/>
      <c r="N12" s="143"/>
      <c r="O12" s="512"/>
      <c r="P12" s="142"/>
      <c r="Q12" s="144"/>
      <c r="R12" s="143"/>
      <c r="S12" s="512"/>
      <c r="T12" s="142"/>
      <c r="U12" s="144"/>
      <c r="V12" s="143"/>
      <c r="W12" s="514"/>
      <c r="X12" s="145"/>
      <c r="Y12" s="146"/>
      <c r="Z12" s="143"/>
      <c r="AA12" s="512"/>
      <c r="AB12" s="142"/>
      <c r="AC12" s="144"/>
      <c r="AD12" s="144"/>
      <c r="AE12" s="144"/>
      <c r="AF12" s="144"/>
      <c r="AG12" s="144"/>
      <c r="AH12" s="144"/>
      <c r="AI12" s="144"/>
      <c r="AJ12" s="144"/>
      <c r="AK12" s="144"/>
      <c r="AL12" s="514"/>
      <c r="AM12" s="142"/>
      <c r="AN12" s="145"/>
      <c r="AO12" s="144"/>
      <c r="AP12" s="144"/>
      <c r="AQ12" s="143"/>
      <c r="AR12" s="514"/>
      <c r="AS12" s="179"/>
    </row>
    <row r="13" spans="2:46" s="147" customFormat="1" ht="24.95" customHeight="1" x14ac:dyDescent="0.35">
      <c r="B13" s="559"/>
      <c r="C13" s="593"/>
      <c r="D13" s="540"/>
      <c r="E13" s="160"/>
      <c r="F13" s="142"/>
      <c r="G13" s="144"/>
      <c r="H13" s="144"/>
      <c r="I13" s="144"/>
      <c r="J13" s="144"/>
      <c r="K13" s="144"/>
      <c r="L13" s="144"/>
      <c r="M13" s="144"/>
      <c r="N13" s="143"/>
      <c r="O13" s="512"/>
      <c r="P13" s="142"/>
      <c r="Q13" s="144"/>
      <c r="R13" s="143"/>
      <c r="S13" s="512"/>
      <c r="T13" s="142"/>
      <c r="U13" s="144"/>
      <c r="V13" s="143"/>
      <c r="W13" s="514"/>
      <c r="X13" s="145"/>
      <c r="Y13" s="146"/>
      <c r="Z13" s="143"/>
      <c r="AA13" s="512"/>
      <c r="AB13" s="142"/>
      <c r="AC13" s="144"/>
      <c r="AD13" s="144"/>
      <c r="AE13" s="144"/>
      <c r="AF13" s="144"/>
      <c r="AG13" s="144"/>
      <c r="AH13" s="144"/>
      <c r="AI13" s="144"/>
      <c r="AJ13" s="144"/>
      <c r="AK13" s="144"/>
      <c r="AL13" s="514"/>
      <c r="AM13" s="142"/>
      <c r="AN13" s="145"/>
      <c r="AO13" s="144"/>
      <c r="AP13" s="144"/>
      <c r="AQ13" s="143"/>
      <c r="AR13" s="514"/>
      <c r="AS13" s="179"/>
    </row>
    <row r="14" spans="2:46" s="147" customFormat="1" ht="24.95" customHeight="1" x14ac:dyDescent="0.35">
      <c r="B14" s="559"/>
      <c r="C14" s="593"/>
      <c r="D14" s="540"/>
      <c r="E14" s="160"/>
      <c r="F14" s="142"/>
      <c r="G14" s="144"/>
      <c r="H14" s="144"/>
      <c r="I14" s="144"/>
      <c r="J14" s="144"/>
      <c r="K14" s="144"/>
      <c r="L14" s="144"/>
      <c r="M14" s="144"/>
      <c r="N14" s="143"/>
      <c r="O14" s="512"/>
      <c r="P14" s="142"/>
      <c r="Q14" s="144"/>
      <c r="R14" s="143"/>
      <c r="S14" s="512"/>
      <c r="T14" s="142"/>
      <c r="U14" s="144"/>
      <c r="V14" s="143"/>
      <c r="W14" s="514"/>
      <c r="X14" s="145"/>
      <c r="Y14" s="146"/>
      <c r="Z14" s="143"/>
      <c r="AA14" s="512"/>
      <c r="AB14" s="142"/>
      <c r="AC14" s="144"/>
      <c r="AD14" s="144"/>
      <c r="AE14" s="144"/>
      <c r="AF14" s="144"/>
      <c r="AG14" s="144"/>
      <c r="AH14" s="144"/>
      <c r="AI14" s="144"/>
      <c r="AJ14" s="144"/>
      <c r="AK14" s="144"/>
      <c r="AL14" s="514"/>
      <c r="AM14" s="142"/>
      <c r="AN14" s="145"/>
      <c r="AO14" s="144"/>
      <c r="AP14" s="144"/>
      <c r="AQ14" s="143"/>
      <c r="AR14" s="514"/>
      <c r="AS14" s="179"/>
    </row>
    <row r="15" spans="2:46" s="147" customFormat="1" ht="24.95" customHeight="1" x14ac:dyDescent="0.35">
      <c r="B15" s="559"/>
      <c r="C15" s="593"/>
      <c r="D15" s="540"/>
      <c r="E15" s="160"/>
      <c r="F15" s="142"/>
      <c r="G15" s="144"/>
      <c r="H15" s="144"/>
      <c r="I15" s="144"/>
      <c r="J15" s="144"/>
      <c r="K15" s="144"/>
      <c r="L15" s="144"/>
      <c r="M15" s="144"/>
      <c r="N15" s="143"/>
      <c r="O15" s="512"/>
      <c r="P15" s="142"/>
      <c r="Q15" s="144"/>
      <c r="R15" s="143"/>
      <c r="S15" s="512"/>
      <c r="T15" s="142"/>
      <c r="U15" s="144"/>
      <c r="V15" s="143"/>
      <c r="W15" s="514"/>
      <c r="X15" s="145"/>
      <c r="Y15" s="146"/>
      <c r="Z15" s="143"/>
      <c r="AA15" s="512"/>
      <c r="AB15" s="142"/>
      <c r="AC15" s="144"/>
      <c r="AD15" s="144"/>
      <c r="AE15" s="144"/>
      <c r="AF15" s="144"/>
      <c r="AG15" s="144"/>
      <c r="AH15" s="144"/>
      <c r="AI15" s="144"/>
      <c r="AJ15" s="144"/>
      <c r="AK15" s="144"/>
      <c r="AL15" s="514"/>
      <c r="AM15" s="142"/>
      <c r="AN15" s="145"/>
      <c r="AO15" s="144"/>
      <c r="AP15" s="144"/>
      <c r="AQ15" s="143"/>
      <c r="AR15" s="514"/>
      <c r="AS15" s="179"/>
    </row>
    <row r="16" spans="2:46" s="147" customFormat="1" ht="24.95" customHeight="1" x14ac:dyDescent="0.35">
      <c r="B16" s="559"/>
      <c r="C16" s="593"/>
      <c r="D16" s="540"/>
      <c r="E16" s="160"/>
      <c r="F16" s="142"/>
      <c r="G16" s="144"/>
      <c r="H16" s="144"/>
      <c r="I16" s="144"/>
      <c r="J16" s="144"/>
      <c r="K16" s="144"/>
      <c r="L16" s="144"/>
      <c r="M16" s="144"/>
      <c r="N16" s="143"/>
      <c r="O16" s="512"/>
      <c r="P16" s="142"/>
      <c r="Q16" s="144"/>
      <c r="R16" s="143"/>
      <c r="S16" s="512"/>
      <c r="T16" s="142"/>
      <c r="U16" s="144"/>
      <c r="V16" s="143"/>
      <c r="W16" s="514"/>
      <c r="X16" s="145"/>
      <c r="Y16" s="146"/>
      <c r="Z16" s="143"/>
      <c r="AA16" s="512"/>
      <c r="AB16" s="142"/>
      <c r="AC16" s="144"/>
      <c r="AD16" s="144"/>
      <c r="AE16" s="144"/>
      <c r="AF16" s="144"/>
      <c r="AG16" s="144"/>
      <c r="AH16" s="144"/>
      <c r="AI16" s="144"/>
      <c r="AJ16" s="144"/>
      <c r="AK16" s="144"/>
      <c r="AL16" s="514"/>
      <c r="AM16" s="142"/>
      <c r="AN16" s="145"/>
      <c r="AO16" s="144"/>
      <c r="AP16" s="144"/>
      <c r="AQ16" s="143"/>
      <c r="AR16" s="514"/>
      <c r="AS16" s="179"/>
    </row>
    <row r="17" spans="2:45" s="147" customFormat="1" ht="24.95" customHeight="1" x14ac:dyDescent="0.35">
      <c r="B17" s="559"/>
      <c r="C17" s="593"/>
      <c r="D17" s="540"/>
      <c r="E17" s="160"/>
      <c r="F17" s="142"/>
      <c r="G17" s="144"/>
      <c r="H17" s="144"/>
      <c r="I17" s="144"/>
      <c r="J17" s="144"/>
      <c r="K17" s="144"/>
      <c r="L17" s="144"/>
      <c r="M17" s="144"/>
      <c r="N17" s="143"/>
      <c r="O17" s="512"/>
      <c r="P17" s="142"/>
      <c r="Q17" s="144"/>
      <c r="R17" s="143"/>
      <c r="S17" s="512"/>
      <c r="T17" s="142"/>
      <c r="U17" s="144"/>
      <c r="V17" s="143"/>
      <c r="W17" s="514"/>
      <c r="X17" s="145"/>
      <c r="Y17" s="146"/>
      <c r="Z17" s="143"/>
      <c r="AA17" s="512"/>
      <c r="AB17" s="142"/>
      <c r="AC17" s="144"/>
      <c r="AD17" s="144"/>
      <c r="AE17" s="144"/>
      <c r="AF17" s="144"/>
      <c r="AG17" s="144"/>
      <c r="AH17" s="144"/>
      <c r="AI17" s="144"/>
      <c r="AJ17" s="144"/>
      <c r="AK17" s="144"/>
      <c r="AL17" s="514"/>
      <c r="AM17" s="142"/>
      <c r="AN17" s="145"/>
      <c r="AO17" s="144"/>
      <c r="AP17" s="144"/>
      <c r="AQ17" s="143"/>
      <c r="AR17" s="514"/>
      <c r="AS17" s="179"/>
    </row>
    <row r="18" spans="2:45" s="147" customFormat="1" ht="24.95" customHeight="1" x14ac:dyDescent="0.35">
      <c r="B18" s="559"/>
      <c r="C18" s="593"/>
      <c r="D18" s="540"/>
      <c r="E18" s="160"/>
      <c r="F18" s="142"/>
      <c r="G18" s="144"/>
      <c r="H18" s="144"/>
      <c r="I18" s="144"/>
      <c r="J18" s="144"/>
      <c r="K18" s="144"/>
      <c r="L18" s="144"/>
      <c r="M18" s="144"/>
      <c r="N18" s="143"/>
      <c r="O18" s="512"/>
      <c r="P18" s="142"/>
      <c r="Q18" s="144"/>
      <c r="R18" s="143"/>
      <c r="S18" s="512"/>
      <c r="T18" s="142"/>
      <c r="U18" s="144"/>
      <c r="V18" s="143"/>
      <c r="W18" s="514"/>
      <c r="X18" s="145"/>
      <c r="Y18" s="146"/>
      <c r="Z18" s="143"/>
      <c r="AA18" s="512"/>
      <c r="AB18" s="142"/>
      <c r="AC18" s="144"/>
      <c r="AD18" s="144"/>
      <c r="AE18" s="144"/>
      <c r="AF18" s="144"/>
      <c r="AG18" s="144"/>
      <c r="AH18" s="144"/>
      <c r="AI18" s="144"/>
      <c r="AJ18" s="144"/>
      <c r="AK18" s="144"/>
      <c r="AL18" s="514"/>
      <c r="AM18" s="142"/>
      <c r="AN18" s="145"/>
      <c r="AO18" s="144"/>
      <c r="AP18" s="144"/>
      <c r="AQ18" s="143"/>
      <c r="AR18" s="514"/>
      <c r="AS18" s="179"/>
    </row>
    <row r="19" spans="2:45" s="147" customFormat="1" ht="24.95" customHeight="1" x14ac:dyDescent="0.35">
      <c r="B19" s="559"/>
      <c r="C19" s="593"/>
      <c r="D19" s="540"/>
      <c r="E19" s="160"/>
      <c r="F19" s="142"/>
      <c r="G19" s="144"/>
      <c r="H19" s="144"/>
      <c r="I19" s="144"/>
      <c r="J19" s="144"/>
      <c r="K19" s="144"/>
      <c r="L19" s="144"/>
      <c r="M19" s="144"/>
      <c r="N19" s="143"/>
      <c r="O19" s="512"/>
      <c r="P19" s="142"/>
      <c r="Q19" s="144"/>
      <c r="R19" s="143"/>
      <c r="S19" s="512"/>
      <c r="T19" s="142"/>
      <c r="U19" s="144"/>
      <c r="V19" s="143"/>
      <c r="W19" s="514"/>
      <c r="X19" s="145"/>
      <c r="Y19" s="146"/>
      <c r="Z19" s="143"/>
      <c r="AA19" s="512"/>
      <c r="AB19" s="142"/>
      <c r="AC19" s="144"/>
      <c r="AD19" s="144"/>
      <c r="AE19" s="144"/>
      <c r="AF19" s="144"/>
      <c r="AG19" s="144"/>
      <c r="AH19" s="144"/>
      <c r="AI19" s="144"/>
      <c r="AJ19" s="144"/>
      <c r="AK19" s="144"/>
      <c r="AL19" s="514"/>
      <c r="AM19" s="142"/>
      <c r="AN19" s="145"/>
      <c r="AO19" s="144"/>
      <c r="AP19" s="144"/>
      <c r="AQ19" s="143"/>
      <c r="AR19" s="514"/>
      <c r="AS19" s="179"/>
    </row>
    <row r="20" spans="2:45" s="147" customFormat="1" ht="24.95" customHeight="1" x14ac:dyDescent="0.35">
      <c r="B20" s="559"/>
      <c r="C20" s="593"/>
      <c r="D20" s="540"/>
      <c r="E20" s="160"/>
      <c r="F20" s="142"/>
      <c r="G20" s="144"/>
      <c r="H20" s="144"/>
      <c r="I20" s="144"/>
      <c r="J20" s="144"/>
      <c r="K20" s="144"/>
      <c r="L20" s="144"/>
      <c r="M20" s="144"/>
      <c r="N20" s="143"/>
      <c r="O20" s="512"/>
      <c r="P20" s="142"/>
      <c r="Q20" s="144"/>
      <c r="R20" s="143"/>
      <c r="S20" s="512"/>
      <c r="T20" s="142"/>
      <c r="U20" s="144"/>
      <c r="V20" s="143"/>
      <c r="W20" s="514"/>
      <c r="X20" s="145"/>
      <c r="Y20" s="146"/>
      <c r="Z20" s="143"/>
      <c r="AA20" s="512"/>
      <c r="AB20" s="142"/>
      <c r="AC20" s="144"/>
      <c r="AD20" s="144"/>
      <c r="AE20" s="144"/>
      <c r="AF20" s="144"/>
      <c r="AG20" s="144"/>
      <c r="AH20" s="144"/>
      <c r="AI20" s="144"/>
      <c r="AJ20" s="144"/>
      <c r="AK20" s="144"/>
      <c r="AL20" s="514"/>
      <c r="AM20" s="142"/>
      <c r="AN20" s="145"/>
      <c r="AO20" s="144"/>
      <c r="AP20" s="144"/>
      <c r="AQ20" s="143"/>
      <c r="AR20" s="514"/>
      <c r="AS20" s="179"/>
    </row>
    <row r="21" spans="2:45" s="147" customFormat="1" ht="24.95" customHeight="1" x14ac:dyDescent="0.35">
      <c r="B21" s="559"/>
      <c r="C21" s="593"/>
      <c r="D21" s="540"/>
      <c r="E21" s="160"/>
      <c r="F21" s="142"/>
      <c r="G21" s="144"/>
      <c r="H21" s="144"/>
      <c r="I21" s="144"/>
      <c r="J21" s="144"/>
      <c r="K21" s="144"/>
      <c r="L21" s="144"/>
      <c r="M21" s="144"/>
      <c r="N21" s="143"/>
      <c r="O21" s="512"/>
      <c r="P21" s="142"/>
      <c r="Q21" s="144"/>
      <c r="R21" s="143"/>
      <c r="S21" s="512"/>
      <c r="T21" s="142"/>
      <c r="U21" s="144"/>
      <c r="V21" s="143"/>
      <c r="W21" s="514"/>
      <c r="X21" s="145"/>
      <c r="Y21" s="146"/>
      <c r="Z21" s="143"/>
      <c r="AA21" s="512"/>
      <c r="AB21" s="142"/>
      <c r="AC21" s="144"/>
      <c r="AD21" s="144"/>
      <c r="AE21" s="144"/>
      <c r="AF21" s="144"/>
      <c r="AG21" s="144"/>
      <c r="AH21" s="144"/>
      <c r="AI21" s="144"/>
      <c r="AJ21" s="144"/>
      <c r="AK21" s="144"/>
      <c r="AL21" s="514"/>
      <c r="AM21" s="142"/>
      <c r="AN21" s="145"/>
      <c r="AO21" s="144"/>
      <c r="AP21" s="144"/>
      <c r="AQ21" s="143"/>
      <c r="AR21" s="514"/>
      <c r="AS21" s="179"/>
    </row>
    <row r="22" spans="2:45" s="147" customFormat="1" ht="24.95" customHeight="1" x14ac:dyDescent="0.35">
      <c r="B22" s="559"/>
      <c r="C22" s="593"/>
      <c r="D22" s="540"/>
      <c r="E22" s="160"/>
      <c r="F22" s="142"/>
      <c r="G22" s="144"/>
      <c r="H22" s="144"/>
      <c r="I22" s="144"/>
      <c r="J22" s="144"/>
      <c r="K22" s="144"/>
      <c r="L22" s="144"/>
      <c r="M22" s="144"/>
      <c r="N22" s="143"/>
      <c r="O22" s="512"/>
      <c r="P22" s="142"/>
      <c r="Q22" s="144"/>
      <c r="R22" s="143"/>
      <c r="S22" s="512"/>
      <c r="T22" s="142"/>
      <c r="U22" s="144"/>
      <c r="V22" s="143"/>
      <c r="W22" s="514"/>
      <c r="X22" s="145"/>
      <c r="Y22" s="146"/>
      <c r="Z22" s="143"/>
      <c r="AA22" s="512"/>
      <c r="AB22" s="142"/>
      <c r="AC22" s="144"/>
      <c r="AD22" s="144"/>
      <c r="AE22" s="144"/>
      <c r="AF22" s="144"/>
      <c r="AG22" s="144"/>
      <c r="AH22" s="144"/>
      <c r="AI22" s="144"/>
      <c r="AJ22" s="144"/>
      <c r="AK22" s="144"/>
      <c r="AL22" s="514"/>
      <c r="AM22" s="142"/>
      <c r="AN22" s="145"/>
      <c r="AO22" s="144"/>
      <c r="AP22" s="144"/>
      <c r="AQ22" s="143"/>
      <c r="AR22" s="514"/>
      <c r="AS22" s="179"/>
    </row>
    <row r="23" spans="2:45" s="147" customFormat="1" ht="24.95" customHeight="1" x14ac:dyDescent="0.35">
      <c r="B23" s="559"/>
      <c r="C23" s="593"/>
      <c r="D23" s="540"/>
      <c r="E23" s="160"/>
      <c r="F23" s="142"/>
      <c r="G23" s="144"/>
      <c r="H23" s="144"/>
      <c r="I23" s="144"/>
      <c r="J23" s="144"/>
      <c r="K23" s="144"/>
      <c r="L23" s="144"/>
      <c r="M23" s="144"/>
      <c r="N23" s="143"/>
      <c r="O23" s="512"/>
      <c r="P23" s="142"/>
      <c r="Q23" s="144"/>
      <c r="R23" s="143"/>
      <c r="S23" s="512"/>
      <c r="T23" s="142"/>
      <c r="U23" s="144"/>
      <c r="V23" s="143"/>
      <c r="W23" s="514"/>
      <c r="X23" s="145"/>
      <c r="Y23" s="146"/>
      <c r="Z23" s="143"/>
      <c r="AA23" s="512"/>
      <c r="AB23" s="142"/>
      <c r="AC23" s="144"/>
      <c r="AD23" s="144"/>
      <c r="AE23" s="144"/>
      <c r="AF23" s="144"/>
      <c r="AG23" s="144"/>
      <c r="AH23" s="144"/>
      <c r="AI23" s="144"/>
      <c r="AJ23" s="144"/>
      <c r="AK23" s="144"/>
      <c r="AL23" s="514"/>
      <c r="AM23" s="142"/>
      <c r="AN23" s="145"/>
      <c r="AO23" s="144"/>
      <c r="AP23" s="144"/>
      <c r="AQ23" s="143"/>
      <c r="AR23" s="514"/>
      <c r="AS23" s="179"/>
    </row>
    <row r="24" spans="2:45" s="147" customFormat="1" ht="24.95" customHeight="1" x14ac:dyDescent="0.35">
      <c r="B24" s="559"/>
      <c r="C24" s="593"/>
      <c r="D24" s="540"/>
      <c r="E24" s="160"/>
      <c r="F24" s="142"/>
      <c r="G24" s="144"/>
      <c r="H24" s="144"/>
      <c r="I24" s="144"/>
      <c r="J24" s="144"/>
      <c r="K24" s="144"/>
      <c r="L24" s="144"/>
      <c r="M24" s="144"/>
      <c r="N24" s="143"/>
      <c r="O24" s="512"/>
      <c r="P24" s="142"/>
      <c r="Q24" s="144"/>
      <c r="R24" s="143"/>
      <c r="S24" s="512"/>
      <c r="T24" s="142"/>
      <c r="U24" s="144"/>
      <c r="V24" s="143"/>
      <c r="W24" s="514"/>
      <c r="X24" s="145"/>
      <c r="Y24" s="146"/>
      <c r="Z24" s="143"/>
      <c r="AA24" s="512"/>
      <c r="AB24" s="142"/>
      <c r="AC24" s="144"/>
      <c r="AD24" s="144"/>
      <c r="AE24" s="144"/>
      <c r="AF24" s="144"/>
      <c r="AG24" s="144"/>
      <c r="AH24" s="144"/>
      <c r="AI24" s="144"/>
      <c r="AJ24" s="144"/>
      <c r="AK24" s="144"/>
      <c r="AL24" s="514"/>
      <c r="AM24" s="142"/>
      <c r="AN24" s="145"/>
      <c r="AO24" s="144"/>
      <c r="AP24" s="144"/>
      <c r="AQ24" s="143"/>
      <c r="AR24" s="514"/>
      <c r="AS24" s="179"/>
    </row>
    <row r="25" spans="2:45" s="147" customFormat="1" ht="24.95" customHeight="1" x14ac:dyDescent="0.35">
      <c r="B25" s="559"/>
      <c r="C25" s="593"/>
      <c r="D25" s="540"/>
      <c r="E25" s="160"/>
      <c r="F25" s="142"/>
      <c r="G25" s="144"/>
      <c r="H25" s="144"/>
      <c r="I25" s="144"/>
      <c r="J25" s="144"/>
      <c r="K25" s="144"/>
      <c r="L25" s="144"/>
      <c r="M25" s="144"/>
      <c r="N25" s="143"/>
      <c r="O25" s="512"/>
      <c r="P25" s="142"/>
      <c r="Q25" s="144"/>
      <c r="R25" s="143"/>
      <c r="S25" s="512"/>
      <c r="T25" s="142"/>
      <c r="U25" s="144"/>
      <c r="V25" s="143"/>
      <c r="W25" s="514"/>
      <c r="X25" s="145"/>
      <c r="Y25" s="146"/>
      <c r="Z25" s="143"/>
      <c r="AA25" s="512"/>
      <c r="AB25" s="142"/>
      <c r="AC25" s="144"/>
      <c r="AD25" s="144"/>
      <c r="AE25" s="144"/>
      <c r="AF25" s="144"/>
      <c r="AG25" s="144"/>
      <c r="AH25" s="144"/>
      <c r="AI25" s="144"/>
      <c r="AJ25" s="144"/>
      <c r="AK25" s="144"/>
      <c r="AL25" s="514"/>
      <c r="AM25" s="142"/>
      <c r="AN25" s="145"/>
      <c r="AO25" s="144"/>
      <c r="AP25" s="144"/>
      <c r="AQ25" s="143"/>
      <c r="AR25" s="514"/>
      <c r="AS25" s="179"/>
    </row>
    <row r="26" spans="2:45" s="147" customFormat="1" ht="24.95" customHeight="1" x14ac:dyDescent="0.35">
      <c r="B26" s="559"/>
      <c r="C26" s="593"/>
      <c r="D26" s="540"/>
      <c r="E26" s="160"/>
      <c r="F26" s="142"/>
      <c r="G26" s="144"/>
      <c r="H26" s="144"/>
      <c r="I26" s="144"/>
      <c r="J26" s="144"/>
      <c r="K26" s="144"/>
      <c r="L26" s="144"/>
      <c r="M26" s="144"/>
      <c r="N26" s="143"/>
      <c r="O26" s="512"/>
      <c r="P26" s="142"/>
      <c r="Q26" s="144"/>
      <c r="R26" s="143"/>
      <c r="S26" s="512"/>
      <c r="T26" s="142"/>
      <c r="U26" s="144"/>
      <c r="V26" s="143"/>
      <c r="W26" s="514"/>
      <c r="X26" s="145"/>
      <c r="Y26" s="146"/>
      <c r="Z26" s="143"/>
      <c r="AA26" s="512"/>
      <c r="AB26" s="142"/>
      <c r="AC26" s="144"/>
      <c r="AD26" s="144"/>
      <c r="AE26" s="144"/>
      <c r="AF26" s="144"/>
      <c r="AG26" s="144"/>
      <c r="AH26" s="144"/>
      <c r="AI26" s="144"/>
      <c r="AJ26" s="144"/>
      <c r="AK26" s="144"/>
      <c r="AL26" s="514"/>
      <c r="AM26" s="142"/>
      <c r="AN26" s="145"/>
      <c r="AO26" s="144"/>
      <c r="AP26" s="144"/>
      <c r="AQ26" s="143"/>
      <c r="AR26" s="514"/>
      <c r="AS26" s="179"/>
    </row>
    <row r="27" spans="2:45" s="147" customFormat="1" ht="24.95" customHeight="1" x14ac:dyDescent="0.35">
      <c r="B27" s="559"/>
      <c r="C27" s="593"/>
      <c r="D27" s="540"/>
      <c r="E27" s="160"/>
      <c r="F27" s="142"/>
      <c r="G27" s="144"/>
      <c r="H27" s="144"/>
      <c r="I27" s="144"/>
      <c r="J27" s="144"/>
      <c r="K27" s="144"/>
      <c r="L27" s="144"/>
      <c r="M27" s="144"/>
      <c r="N27" s="143"/>
      <c r="O27" s="512"/>
      <c r="P27" s="142"/>
      <c r="Q27" s="144"/>
      <c r="R27" s="143"/>
      <c r="S27" s="512"/>
      <c r="T27" s="142"/>
      <c r="U27" s="144"/>
      <c r="V27" s="143"/>
      <c r="W27" s="514"/>
      <c r="X27" s="145"/>
      <c r="Y27" s="146"/>
      <c r="Z27" s="143"/>
      <c r="AA27" s="512"/>
      <c r="AB27" s="142"/>
      <c r="AC27" s="144"/>
      <c r="AD27" s="144"/>
      <c r="AE27" s="144"/>
      <c r="AF27" s="144"/>
      <c r="AG27" s="144"/>
      <c r="AH27" s="144"/>
      <c r="AI27" s="144"/>
      <c r="AJ27" s="144"/>
      <c r="AK27" s="144"/>
      <c r="AL27" s="514"/>
      <c r="AM27" s="142"/>
      <c r="AN27" s="145"/>
      <c r="AO27" s="144"/>
      <c r="AP27" s="144"/>
      <c r="AQ27" s="143"/>
      <c r="AR27" s="514"/>
      <c r="AS27" s="179"/>
    </row>
    <row r="28" spans="2:45" s="147" customFormat="1" ht="24.95" customHeight="1" x14ac:dyDescent="0.35">
      <c r="B28" s="142"/>
      <c r="C28" s="459"/>
      <c r="D28" s="162"/>
      <c r="E28" s="160"/>
      <c r="F28" s="142"/>
      <c r="G28" s="144"/>
      <c r="H28" s="144"/>
      <c r="I28" s="144"/>
      <c r="J28" s="144"/>
      <c r="K28" s="144"/>
      <c r="L28" s="144"/>
      <c r="M28" s="144"/>
      <c r="N28" s="143"/>
      <c r="O28" s="512"/>
      <c r="P28" s="142"/>
      <c r="Q28" s="144"/>
      <c r="R28" s="143"/>
      <c r="S28" s="512"/>
      <c r="T28" s="142"/>
      <c r="U28" s="144"/>
      <c r="V28" s="143"/>
      <c r="W28" s="514"/>
      <c r="X28" s="145"/>
      <c r="Y28" s="146"/>
      <c r="Z28" s="143"/>
      <c r="AA28" s="512"/>
      <c r="AB28" s="142"/>
      <c r="AC28" s="144"/>
      <c r="AD28" s="144"/>
      <c r="AE28" s="144"/>
      <c r="AF28" s="144"/>
      <c r="AG28" s="144"/>
      <c r="AH28" s="144"/>
      <c r="AI28" s="144"/>
      <c r="AJ28" s="144"/>
      <c r="AK28" s="144"/>
      <c r="AL28" s="514"/>
      <c r="AM28" s="142"/>
      <c r="AN28" s="145"/>
      <c r="AO28" s="144"/>
      <c r="AP28" s="144"/>
      <c r="AQ28" s="143"/>
      <c r="AR28" s="514"/>
      <c r="AS28" s="179"/>
    </row>
    <row r="29" spans="2:45" s="147" customFormat="1" ht="24.95" customHeight="1" x14ac:dyDescent="0.35">
      <c r="B29" s="142"/>
      <c r="C29" s="459"/>
      <c r="D29" s="162"/>
      <c r="E29" s="160"/>
      <c r="F29" s="142"/>
      <c r="G29" s="144"/>
      <c r="H29" s="144"/>
      <c r="I29" s="144"/>
      <c r="J29" s="144"/>
      <c r="K29" s="144"/>
      <c r="L29" s="144"/>
      <c r="M29" s="144"/>
      <c r="N29" s="143"/>
      <c r="O29" s="512"/>
      <c r="P29" s="142"/>
      <c r="Q29" s="144"/>
      <c r="R29" s="143"/>
      <c r="S29" s="512"/>
      <c r="T29" s="142"/>
      <c r="U29" s="144"/>
      <c r="V29" s="143"/>
      <c r="W29" s="514"/>
      <c r="X29" s="145"/>
      <c r="Y29" s="146"/>
      <c r="Z29" s="143"/>
      <c r="AA29" s="512"/>
      <c r="AB29" s="142"/>
      <c r="AC29" s="144"/>
      <c r="AD29" s="144"/>
      <c r="AE29" s="144"/>
      <c r="AF29" s="144"/>
      <c r="AG29" s="144"/>
      <c r="AH29" s="144"/>
      <c r="AI29" s="144"/>
      <c r="AJ29" s="144"/>
      <c r="AK29" s="144"/>
      <c r="AL29" s="514"/>
      <c r="AM29" s="142"/>
      <c r="AN29" s="145"/>
      <c r="AO29" s="144"/>
      <c r="AP29" s="144"/>
      <c r="AQ29" s="143"/>
      <c r="AR29" s="514"/>
      <c r="AS29" s="179"/>
    </row>
    <row r="30" spans="2:45" s="147" customFormat="1" ht="24.95" customHeight="1" x14ac:dyDescent="0.35">
      <c r="B30" s="142"/>
      <c r="C30" s="459"/>
      <c r="D30" s="162"/>
      <c r="E30" s="160"/>
      <c r="F30" s="142"/>
      <c r="G30" s="144"/>
      <c r="H30" s="144"/>
      <c r="I30" s="144"/>
      <c r="J30" s="144"/>
      <c r="K30" s="144"/>
      <c r="L30" s="144"/>
      <c r="M30" s="144"/>
      <c r="N30" s="143"/>
      <c r="O30" s="512"/>
      <c r="P30" s="142"/>
      <c r="Q30" s="144"/>
      <c r="R30" s="143"/>
      <c r="S30" s="512"/>
      <c r="T30" s="142"/>
      <c r="U30" s="144"/>
      <c r="V30" s="143"/>
      <c r="W30" s="514"/>
      <c r="X30" s="145"/>
      <c r="Y30" s="146"/>
      <c r="Z30" s="143"/>
      <c r="AA30" s="512"/>
      <c r="AB30" s="142"/>
      <c r="AC30" s="144"/>
      <c r="AD30" s="144"/>
      <c r="AE30" s="144"/>
      <c r="AF30" s="144"/>
      <c r="AG30" s="144"/>
      <c r="AH30" s="144"/>
      <c r="AI30" s="144"/>
      <c r="AJ30" s="144"/>
      <c r="AK30" s="144"/>
      <c r="AL30" s="514"/>
      <c r="AM30" s="142"/>
      <c r="AN30" s="145"/>
      <c r="AO30" s="144"/>
      <c r="AP30" s="144"/>
      <c r="AQ30" s="143"/>
      <c r="AR30" s="514"/>
      <c r="AS30" s="179"/>
    </row>
    <row r="31" spans="2:45" s="147" customFormat="1" ht="24.95" customHeight="1" x14ac:dyDescent="0.25">
      <c r="B31" s="142"/>
      <c r="C31" s="459"/>
      <c r="D31" s="162"/>
      <c r="E31" s="160"/>
      <c r="F31" s="142"/>
      <c r="G31" s="144"/>
      <c r="H31" s="144"/>
      <c r="I31" s="144"/>
      <c r="J31" s="144"/>
      <c r="K31" s="144"/>
      <c r="L31" s="144"/>
      <c r="M31" s="144"/>
      <c r="N31" s="143"/>
      <c r="O31" s="512"/>
      <c r="P31" s="142"/>
      <c r="Q31" s="144"/>
      <c r="R31" s="143"/>
      <c r="S31" s="512"/>
      <c r="T31" s="142"/>
      <c r="U31" s="144"/>
      <c r="V31" s="143"/>
      <c r="W31" s="514"/>
      <c r="X31" s="145"/>
      <c r="Y31" s="146"/>
      <c r="Z31" s="143"/>
      <c r="AA31" s="512"/>
      <c r="AB31" s="142"/>
      <c r="AC31" s="144"/>
      <c r="AD31" s="144"/>
      <c r="AE31" s="144"/>
      <c r="AF31" s="144"/>
      <c r="AG31" s="144"/>
      <c r="AH31" s="144"/>
      <c r="AI31" s="144"/>
      <c r="AJ31" s="144"/>
      <c r="AK31" s="144"/>
      <c r="AL31" s="514"/>
      <c r="AM31" s="142"/>
      <c r="AN31" s="145"/>
      <c r="AO31" s="144"/>
      <c r="AP31" s="144"/>
      <c r="AQ31" s="143"/>
      <c r="AR31" s="514"/>
      <c r="AS31" s="179"/>
    </row>
    <row r="32" spans="2:45" s="147" customFormat="1" ht="24.95" customHeight="1" thickBot="1" x14ac:dyDescent="0.3">
      <c r="B32" s="148"/>
      <c r="C32" s="460"/>
      <c r="D32" s="163"/>
      <c r="E32" s="161"/>
      <c r="F32" s="148"/>
      <c r="G32" s="150"/>
      <c r="H32" s="150"/>
      <c r="I32" s="150"/>
      <c r="J32" s="150"/>
      <c r="K32" s="150"/>
      <c r="L32" s="150"/>
      <c r="M32" s="150"/>
      <c r="N32" s="149"/>
      <c r="O32" s="173"/>
      <c r="P32" s="148"/>
      <c r="Q32" s="150"/>
      <c r="R32" s="149"/>
      <c r="S32" s="173"/>
      <c r="T32" s="148"/>
      <c r="U32" s="150"/>
      <c r="V32" s="149"/>
      <c r="W32" s="174"/>
      <c r="X32" s="151"/>
      <c r="Y32" s="152"/>
      <c r="Z32" s="149"/>
      <c r="AA32" s="173"/>
      <c r="AB32" s="148"/>
      <c r="AC32" s="150"/>
      <c r="AD32" s="150"/>
      <c r="AE32" s="150"/>
      <c r="AF32" s="150"/>
      <c r="AG32" s="150"/>
      <c r="AH32" s="150"/>
      <c r="AI32" s="150"/>
      <c r="AJ32" s="150"/>
      <c r="AK32" s="152"/>
      <c r="AL32" s="174"/>
      <c r="AM32" s="148"/>
      <c r="AN32" s="151"/>
      <c r="AO32" s="150"/>
      <c r="AP32" s="152"/>
      <c r="AQ32" s="149"/>
      <c r="AR32" s="174"/>
      <c r="AS32" s="179"/>
    </row>
    <row r="33" spans="2:45" s="523" customFormat="1" ht="24.95" customHeight="1" x14ac:dyDescent="0.25">
      <c r="B33" s="702" t="s">
        <v>70</v>
      </c>
      <c r="C33" s="703"/>
      <c r="D33" s="703"/>
      <c r="E33" s="704"/>
      <c r="F33" s="515">
        <f t="shared" ref="F33:N33" si="2">COUNTIF(F7:F32,"&gt;""")</f>
        <v>3</v>
      </c>
      <c r="G33" s="516">
        <f t="shared" si="2"/>
        <v>3</v>
      </c>
      <c r="H33" s="516">
        <f t="shared" si="2"/>
        <v>3</v>
      </c>
      <c r="I33" s="516">
        <f t="shared" si="2"/>
        <v>3</v>
      </c>
      <c r="J33" s="516">
        <f t="shared" si="2"/>
        <v>3</v>
      </c>
      <c r="K33" s="516">
        <f t="shared" si="2"/>
        <v>3</v>
      </c>
      <c r="L33" s="516">
        <f t="shared" si="2"/>
        <v>3</v>
      </c>
      <c r="M33" s="516">
        <f t="shared" si="2"/>
        <v>3</v>
      </c>
      <c r="N33" s="517">
        <f t="shared" si="2"/>
        <v>3</v>
      </c>
      <c r="O33" s="518">
        <f>AVERAGE(O7:O32)</f>
        <v>20</v>
      </c>
      <c r="P33" s="515">
        <f>COUNTIF(P7:P32,"&gt;""")</f>
        <v>3</v>
      </c>
      <c r="Q33" s="516">
        <f>COUNTIF(Q7:Q32,"&gt;""")</f>
        <v>3</v>
      </c>
      <c r="R33" s="517">
        <f>COUNTIF(R7:R32,"&gt;""")</f>
        <v>3</v>
      </c>
      <c r="S33" s="518">
        <f>AVERAGE(S7:S32)</f>
        <v>15</v>
      </c>
      <c r="T33" s="515">
        <f>COUNTIF(T7:T32,"&gt;""")</f>
        <v>3</v>
      </c>
      <c r="U33" s="516">
        <f>COUNTIF(U7:U32,"&gt;""")</f>
        <v>3</v>
      </c>
      <c r="V33" s="517">
        <f>COUNTIF(V7:V32,"&gt;""")</f>
        <v>3</v>
      </c>
      <c r="W33" s="519">
        <f>AVERAGE(W7:W32)</f>
        <v>15</v>
      </c>
      <c r="X33" s="520">
        <f>COUNTIF(X7:X32,"&gt;""")</f>
        <v>3</v>
      </c>
      <c r="Y33" s="521">
        <f>COUNTIF(Y7:Y32,"&gt;""")</f>
        <v>3</v>
      </c>
      <c r="Z33" s="517">
        <f>COUNTIF(Z7:Z32,"&gt;""")</f>
        <v>3</v>
      </c>
      <c r="AA33" s="518">
        <f>AVERAGE(AA7:AA32)</f>
        <v>15</v>
      </c>
      <c r="AB33" s="515">
        <f t="shared" ref="AB33:AK33" si="3">COUNTIF(AB7:AB32,"&gt;""")</f>
        <v>3</v>
      </c>
      <c r="AC33" s="516">
        <f t="shared" si="3"/>
        <v>3</v>
      </c>
      <c r="AD33" s="516">
        <f t="shared" si="3"/>
        <v>3</v>
      </c>
      <c r="AE33" s="516">
        <f t="shared" si="3"/>
        <v>3</v>
      </c>
      <c r="AF33" s="516">
        <f t="shared" si="3"/>
        <v>3</v>
      </c>
      <c r="AG33" s="516">
        <f t="shared" si="3"/>
        <v>0</v>
      </c>
      <c r="AH33" s="516">
        <f t="shared" si="3"/>
        <v>3</v>
      </c>
      <c r="AI33" s="516">
        <f t="shared" si="3"/>
        <v>0</v>
      </c>
      <c r="AJ33" s="516">
        <f t="shared" si="3"/>
        <v>2</v>
      </c>
      <c r="AK33" s="521">
        <f t="shared" si="3"/>
        <v>1</v>
      </c>
      <c r="AL33" s="519">
        <f>AVERAGE(AL7:AL32)</f>
        <v>25</v>
      </c>
      <c r="AM33" s="515">
        <f>COUNTIF(AM7:AM32,"&gt;""")</f>
        <v>3</v>
      </c>
      <c r="AN33" s="520">
        <f>COUNTIF(AN7:AN32,"&gt;""")</f>
        <v>3</v>
      </c>
      <c r="AO33" s="516">
        <f>COUNTIF(AO7:AO32,"&gt;""")</f>
        <v>3</v>
      </c>
      <c r="AP33" s="516">
        <f>COUNTIF(AP7:AP32,"&gt;""")</f>
        <v>3</v>
      </c>
      <c r="AQ33" s="517">
        <f>COUNTIF(AQ7:AQ32,"&gt;""")</f>
        <v>3</v>
      </c>
      <c r="AR33" s="519">
        <f>AVERAGE(AR7:AR32)</f>
        <v>10</v>
      </c>
      <c r="AS33" s="522"/>
    </row>
    <row r="34" spans="2:45" s="523" customFormat="1" ht="24.95" customHeight="1" x14ac:dyDescent="0.25">
      <c r="B34" s="711" t="s">
        <v>71</v>
      </c>
      <c r="C34" s="712"/>
      <c r="D34" s="712"/>
      <c r="E34" s="713"/>
      <c r="F34" s="524">
        <f t="shared" ref="F34:N34" si="4">COUNTIF(F7:F32,"XS")</f>
        <v>0</v>
      </c>
      <c r="G34" s="525">
        <f t="shared" si="4"/>
        <v>0</v>
      </c>
      <c r="H34" s="525">
        <f t="shared" si="4"/>
        <v>0</v>
      </c>
      <c r="I34" s="525">
        <f t="shared" si="4"/>
        <v>0</v>
      </c>
      <c r="J34" s="525">
        <f t="shared" si="4"/>
        <v>0</v>
      </c>
      <c r="K34" s="525">
        <f t="shared" si="4"/>
        <v>0</v>
      </c>
      <c r="L34" s="525">
        <f t="shared" si="4"/>
        <v>0</v>
      </c>
      <c r="M34" s="525">
        <f t="shared" si="4"/>
        <v>0</v>
      </c>
      <c r="N34" s="526">
        <f t="shared" si="4"/>
        <v>0</v>
      </c>
      <c r="O34" s="527"/>
      <c r="P34" s="524">
        <f>COUNTIF(P7:P32,"XS")</f>
        <v>0</v>
      </c>
      <c r="Q34" s="525">
        <f>COUNTIF(Q7:Q32,"XS")</f>
        <v>0</v>
      </c>
      <c r="R34" s="526">
        <f>COUNTIF(R7:R32,"XS")</f>
        <v>0</v>
      </c>
      <c r="S34" s="527"/>
      <c r="T34" s="524">
        <f>COUNTIF(T7:T32,"XS")</f>
        <v>0</v>
      </c>
      <c r="U34" s="525">
        <f>COUNTIF(U7:U32,"XS")</f>
        <v>0</v>
      </c>
      <c r="V34" s="526">
        <f>COUNTIF(V7:V32,"XS")</f>
        <v>0</v>
      </c>
      <c r="W34" s="528"/>
      <c r="X34" s="529">
        <f>COUNTIF(X7:X32,"XS")</f>
        <v>0</v>
      </c>
      <c r="Y34" s="530">
        <f>COUNTIF(Y7:Y32,"XS")</f>
        <v>0</v>
      </c>
      <c r="Z34" s="526">
        <f>COUNTIF(Z7:Z32,"XS")</f>
        <v>0</v>
      </c>
      <c r="AA34" s="527"/>
      <c r="AB34" s="524">
        <f t="shared" ref="AB34:AK34" si="5">COUNTIF(AB7:AB32,"XS")</f>
        <v>0</v>
      </c>
      <c r="AC34" s="525">
        <f t="shared" si="5"/>
        <v>0</v>
      </c>
      <c r="AD34" s="525">
        <f t="shared" si="5"/>
        <v>0</v>
      </c>
      <c r="AE34" s="525">
        <f t="shared" si="5"/>
        <v>0</v>
      </c>
      <c r="AF34" s="525">
        <f t="shared" si="5"/>
        <v>0</v>
      </c>
      <c r="AG34" s="525">
        <f t="shared" si="5"/>
        <v>0</v>
      </c>
      <c r="AH34" s="525">
        <f t="shared" si="5"/>
        <v>0</v>
      </c>
      <c r="AI34" s="525">
        <f t="shared" si="5"/>
        <v>0</v>
      </c>
      <c r="AJ34" s="525">
        <f t="shared" si="5"/>
        <v>0</v>
      </c>
      <c r="AK34" s="530">
        <f t="shared" si="5"/>
        <v>0</v>
      </c>
      <c r="AL34" s="528"/>
      <c r="AM34" s="524">
        <f>COUNTIF(AM7:AM32,"XS")</f>
        <v>0</v>
      </c>
      <c r="AN34" s="529">
        <f>COUNTIF(AN7:AN32,"XS")</f>
        <v>0</v>
      </c>
      <c r="AO34" s="525">
        <f>COUNTIF(AO7:AO32,"XS")</f>
        <v>0</v>
      </c>
      <c r="AP34" s="525">
        <f>COUNTIF(AP7:AP32,"XS")</f>
        <v>0</v>
      </c>
      <c r="AQ34" s="526">
        <f>COUNTIF(AQ7:AQ32,"XS")</f>
        <v>0</v>
      </c>
      <c r="AR34" s="528"/>
      <c r="AS34" s="531"/>
    </row>
    <row r="35" spans="2:45" s="523" customFormat="1" ht="24.95" customHeight="1" thickBot="1" x14ac:dyDescent="0.3">
      <c r="B35" s="714" t="s">
        <v>69</v>
      </c>
      <c r="C35" s="715"/>
      <c r="D35" s="715"/>
      <c r="E35" s="716"/>
      <c r="F35" s="532">
        <f t="shared" ref="F35:N35" si="6">IFERROR(F34/F33*100,"-")</f>
        <v>0</v>
      </c>
      <c r="G35" s="533">
        <f t="shared" si="6"/>
        <v>0</v>
      </c>
      <c r="H35" s="533">
        <f t="shared" si="6"/>
        <v>0</v>
      </c>
      <c r="I35" s="533">
        <f t="shared" si="6"/>
        <v>0</v>
      </c>
      <c r="J35" s="533">
        <f t="shared" si="6"/>
        <v>0</v>
      </c>
      <c r="K35" s="533">
        <f t="shared" si="6"/>
        <v>0</v>
      </c>
      <c r="L35" s="533">
        <f t="shared" si="6"/>
        <v>0</v>
      </c>
      <c r="M35" s="533">
        <f t="shared" si="6"/>
        <v>0</v>
      </c>
      <c r="N35" s="534">
        <f t="shared" si="6"/>
        <v>0</v>
      </c>
      <c r="O35" s="510"/>
      <c r="P35" s="532">
        <f t="shared" ref="P35:R35" si="7">IFERROR(P34/P33*100,"-")</f>
        <v>0</v>
      </c>
      <c r="Q35" s="533">
        <f t="shared" si="7"/>
        <v>0</v>
      </c>
      <c r="R35" s="534">
        <f t="shared" si="7"/>
        <v>0</v>
      </c>
      <c r="S35" s="510"/>
      <c r="T35" s="532">
        <f t="shared" ref="T35:V35" si="8">IFERROR(T34/T33*100,"-")</f>
        <v>0</v>
      </c>
      <c r="U35" s="533">
        <f t="shared" si="8"/>
        <v>0</v>
      </c>
      <c r="V35" s="534">
        <f t="shared" si="8"/>
        <v>0</v>
      </c>
      <c r="W35" s="535"/>
      <c r="X35" s="536">
        <f t="shared" ref="X35:Z35" si="9">IFERROR(X34/X33*100,"-")</f>
        <v>0</v>
      </c>
      <c r="Y35" s="537">
        <f t="shared" si="9"/>
        <v>0</v>
      </c>
      <c r="Z35" s="534">
        <f t="shared" si="9"/>
        <v>0</v>
      </c>
      <c r="AA35" s="510"/>
      <c r="AB35" s="532">
        <f t="shared" ref="AB35:AH35" si="10">IFERROR(AB34/AB33*100,"-")</f>
        <v>0</v>
      </c>
      <c r="AC35" s="533">
        <f t="shared" si="10"/>
        <v>0</v>
      </c>
      <c r="AD35" s="533">
        <f t="shared" si="10"/>
        <v>0</v>
      </c>
      <c r="AE35" s="533">
        <f t="shared" si="10"/>
        <v>0</v>
      </c>
      <c r="AF35" s="533">
        <f t="shared" si="10"/>
        <v>0</v>
      </c>
      <c r="AG35" s="533" t="str">
        <f t="shared" si="10"/>
        <v>-</v>
      </c>
      <c r="AH35" s="533">
        <f t="shared" si="10"/>
        <v>0</v>
      </c>
      <c r="AI35" s="533" t="str">
        <f>IFERROR(AI34/AI33*100,"-")</f>
        <v>-</v>
      </c>
      <c r="AJ35" s="533">
        <f t="shared" ref="AJ35:AK35" si="11">IFERROR(AJ34/AJ33*100,"-")</f>
        <v>0</v>
      </c>
      <c r="AK35" s="537">
        <f t="shared" si="11"/>
        <v>0</v>
      </c>
      <c r="AL35" s="535"/>
      <c r="AM35" s="532">
        <f t="shared" ref="AM35:AQ35" si="12">IFERROR(AM34/AM33*100,"-")</f>
        <v>0</v>
      </c>
      <c r="AN35" s="536">
        <f t="shared" si="12"/>
        <v>0</v>
      </c>
      <c r="AO35" s="533">
        <f t="shared" si="12"/>
        <v>0</v>
      </c>
      <c r="AP35" s="537">
        <f t="shared" si="12"/>
        <v>0</v>
      </c>
      <c r="AQ35" s="534">
        <f t="shared" si="12"/>
        <v>0</v>
      </c>
      <c r="AR35" s="535"/>
      <c r="AS35" s="182" t="str">
        <f>IFERROR(AVERAGEIF(AS7:AS19,"&gt;0"),"-")</f>
        <v>-</v>
      </c>
    </row>
    <row r="36" spans="2:45" s="37" customFormat="1" ht="15" customHeight="1" thickBot="1" x14ac:dyDescent="0.3">
      <c r="F36" s="189">
        <v>1</v>
      </c>
      <c r="G36" s="189">
        <v>2</v>
      </c>
      <c r="H36" s="189">
        <v>3</v>
      </c>
      <c r="I36" s="189">
        <v>4</v>
      </c>
      <c r="J36" s="189">
        <v>5</v>
      </c>
      <c r="K36" s="189">
        <v>6</v>
      </c>
      <c r="L36" s="189">
        <v>7</v>
      </c>
      <c r="M36" s="189">
        <v>8</v>
      </c>
      <c r="N36" s="189">
        <v>9</v>
      </c>
      <c r="O36" s="189"/>
      <c r="P36" s="189">
        <v>10</v>
      </c>
      <c r="Q36" s="189">
        <v>11</v>
      </c>
      <c r="R36" s="189">
        <v>12</v>
      </c>
      <c r="S36" s="189"/>
      <c r="T36" s="189">
        <v>13</v>
      </c>
      <c r="U36" s="189">
        <v>14</v>
      </c>
      <c r="V36" s="189">
        <v>15</v>
      </c>
      <c r="W36" s="189"/>
      <c r="X36" s="189">
        <v>16</v>
      </c>
      <c r="Y36" s="189">
        <v>17</v>
      </c>
      <c r="Z36" s="189">
        <v>18</v>
      </c>
      <c r="AA36" s="189"/>
      <c r="AB36" s="189">
        <v>19</v>
      </c>
      <c r="AC36" s="189">
        <v>20</v>
      </c>
      <c r="AD36" s="189">
        <v>21</v>
      </c>
      <c r="AE36" s="189">
        <v>22</v>
      </c>
      <c r="AF36" s="189">
        <v>23</v>
      </c>
      <c r="AG36" s="189">
        <v>24</v>
      </c>
      <c r="AH36" s="189">
        <v>25</v>
      </c>
      <c r="AI36" s="189">
        <v>26</v>
      </c>
      <c r="AJ36" s="189">
        <v>27</v>
      </c>
      <c r="AK36" s="189">
        <v>28</v>
      </c>
      <c r="AL36" s="189"/>
      <c r="AM36" s="189">
        <v>29</v>
      </c>
      <c r="AN36" s="189">
        <v>30</v>
      </c>
      <c r="AO36" s="189">
        <v>31</v>
      </c>
      <c r="AP36" s="189">
        <v>32</v>
      </c>
      <c r="AQ36" s="189">
        <v>33</v>
      </c>
    </row>
    <row r="37" spans="2:45" ht="24.95" customHeight="1" x14ac:dyDescent="0.25">
      <c r="B37" s="49"/>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1"/>
    </row>
    <row r="38" spans="2:45" ht="24.95" customHeight="1" x14ac:dyDescent="0.25">
      <c r="B38" s="52"/>
      <c r="C38" s="6"/>
      <c r="D38" s="6"/>
      <c r="E38" s="6"/>
      <c r="F38" s="6"/>
      <c r="G38" s="6"/>
      <c r="H38" s="6"/>
      <c r="I38" s="6"/>
      <c r="J38" s="6"/>
      <c r="K38" s="6"/>
      <c r="L38" s="6"/>
      <c r="M38" s="6"/>
      <c r="N38" s="6"/>
      <c r="O38" s="6"/>
      <c r="P38" s="6"/>
      <c r="Q38" s="6"/>
      <c r="R38" s="6"/>
      <c r="S38" s="6"/>
      <c r="T38" s="6"/>
      <c r="U38" s="6"/>
      <c r="V38" s="6"/>
      <c r="W38" s="6"/>
      <c r="X38" s="6"/>
      <c r="Y38" s="6"/>
      <c r="Z38" s="6"/>
      <c r="AA38" s="6"/>
      <c r="AB38" s="6"/>
      <c r="AD38" s="6"/>
      <c r="AE38" s="6"/>
      <c r="AF38" s="6"/>
      <c r="AG38" s="6"/>
      <c r="AH38" s="6"/>
      <c r="AI38" s="6"/>
      <c r="AJ38" s="6"/>
      <c r="AK38" s="6"/>
      <c r="AL38" s="6"/>
      <c r="AM38" s="6"/>
      <c r="AN38" s="6"/>
      <c r="AQ38" s="6"/>
      <c r="AR38" s="57" t="s">
        <v>229</v>
      </c>
      <c r="AS38" s="53"/>
    </row>
    <row r="39" spans="2:45" ht="24.95" customHeight="1" x14ac:dyDescent="0.25">
      <c r="B39" s="52"/>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53"/>
    </row>
    <row r="40" spans="2:45" ht="24.95" customHeight="1" x14ac:dyDescent="0.25">
      <c r="B40" s="52"/>
      <c r="C40" s="6"/>
      <c r="D40" s="6"/>
      <c r="E40" s="6"/>
      <c r="F40" s="58"/>
      <c r="G40" s="58"/>
      <c r="H40" s="58"/>
      <c r="I40" s="58"/>
      <c r="J40" s="58"/>
      <c r="K40" s="58"/>
      <c r="L40" s="58"/>
      <c r="M40" s="58"/>
      <c r="N40" s="58"/>
      <c r="O40" s="58"/>
      <c r="P40" s="58"/>
      <c r="Q40" s="58"/>
      <c r="R40" s="58"/>
      <c r="S40" s="58"/>
      <c r="T40" s="58"/>
      <c r="U40" s="58"/>
      <c r="V40" s="58"/>
      <c r="W40" s="58"/>
      <c r="X40" s="58"/>
      <c r="Y40" s="6"/>
      <c r="Z40" s="6"/>
      <c r="AA40" s="6"/>
      <c r="AB40" s="6"/>
      <c r="AC40" s="58"/>
      <c r="AD40" s="58"/>
      <c r="AE40" s="58"/>
      <c r="AF40" s="58"/>
      <c r="AG40" s="58"/>
      <c r="AH40" s="58"/>
      <c r="AI40" s="58"/>
      <c r="AJ40" s="58"/>
      <c r="AK40" s="58"/>
      <c r="AL40" s="58"/>
      <c r="AM40" s="58"/>
      <c r="AN40" s="58"/>
      <c r="AO40" s="58"/>
      <c r="AP40" s="58"/>
      <c r="AQ40" s="58"/>
      <c r="AR40" s="58"/>
      <c r="AS40" s="53"/>
    </row>
    <row r="41" spans="2:45" ht="24.95" customHeight="1" x14ac:dyDescent="0.25">
      <c r="B41" s="52"/>
      <c r="C41" s="6"/>
      <c r="D41" s="6"/>
      <c r="E41" s="6"/>
      <c r="F41" s="699" t="s">
        <v>68</v>
      </c>
      <c r="G41" s="699"/>
      <c r="H41" s="699"/>
      <c r="I41" s="699"/>
      <c r="J41" s="699"/>
      <c r="K41" s="699"/>
      <c r="L41" s="699"/>
      <c r="M41" s="699"/>
      <c r="N41" s="699"/>
      <c r="O41" s="699"/>
      <c r="P41" s="699"/>
      <c r="Q41" s="699"/>
      <c r="R41" s="699"/>
      <c r="S41" s="699"/>
      <c r="T41" s="699"/>
      <c r="U41" s="699"/>
      <c r="V41" s="699"/>
      <c r="W41" s="699"/>
      <c r="X41" s="699"/>
      <c r="Y41" s="73"/>
      <c r="AE41" s="699" t="s">
        <v>129</v>
      </c>
      <c r="AF41" s="699"/>
      <c r="AG41" s="699"/>
      <c r="AH41" s="699"/>
      <c r="AI41" s="699"/>
      <c r="AJ41" s="699"/>
      <c r="AK41" s="699"/>
      <c r="AL41" s="699"/>
      <c r="AM41" s="699"/>
      <c r="AN41" s="699"/>
      <c r="AO41" s="699"/>
      <c r="AP41" s="699"/>
      <c r="AQ41" s="699"/>
      <c r="AR41" s="699"/>
      <c r="AS41" s="53"/>
    </row>
    <row r="42" spans="2:45" ht="24.95" customHeight="1" thickBot="1" x14ac:dyDescent="0.3">
      <c r="B42" s="54"/>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6"/>
    </row>
    <row r="43" spans="2:45" ht="20.100000000000001" customHeight="1" x14ac:dyDescent="0.25"/>
    <row r="44" spans="2:45" ht="20.100000000000001" customHeight="1" x14ac:dyDescent="0.25"/>
    <row r="45" spans="2:45" ht="20.100000000000001" customHeight="1" thickBot="1" x14ac:dyDescent="0.3"/>
    <row r="46" spans="2:45" s="37" customFormat="1" ht="20.100000000000001" customHeight="1" x14ac:dyDescent="0.25">
      <c r="B46" s="37">
        <f>B7</f>
        <v>1</v>
      </c>
      <c r="C46" s="416" t="str">
        <f>C7</f>
        <v>CBH dos Afluentes do Rio Paranaíba no DF</v>
      </c>
      <c r="F46" s="566"/>
      <c r="G46" s="567"/>
      <c r="H46" s="567" t="str">
        <f t="shared" ref="H46:N55" si="13">IF(OR(H7="XS",H7=""),H69,"-")</f>
        <v>-</v>
      </c>
      <c r="I46" s="567" t="str">
        <f t="shared" si="13"/>
        <v>-</v>
      </c>
      <c r="J46" s="567" t="str">
        <f t="shared" si="13"/>
        <v>-</v>
      </c>
      <c r="K46" s="567" t="str">
        <f t="shared" si="13"/>
        <v>-</v>
      </c>
      <c r="L46" s="567" t="str">
        <f t="shared" si="13"/>
        <v>-</v>
      </c>
      <c r="M46" s="567" t="str">
        <f t="shared" si="13"/>
        <v>-</v>
      </c>
      <c r="N46" s="567" t="str">
        <f t="shared" si="13"/>
        <v>-</v>
      </c>
      <c r="O46" s="562">
        <f>O7</f>
        <v>20</v>
      </c>
      <c r="P46" s="567" t="str">
        <f t="shared" ref="P46:R62" si="14">IF(OR(P7="XS",P7=""),P69,"-")</f>
        <v>-</v>
      </c>
      <c r="Q46" s="567" t="str">
        <f t="shared" si="14"/>
        <v>-</v>
      </c>
      <c r="R46" s="567" t="str">
        <f t="shared" si="14"/>
        <v>-</v>
      </c>
      <c r="S46" s="562">
        <f>S7</f>
        <v>15</v>
      </c>
      <c r="T46" s="567" t="str">
        <f t="shared" ref="T46:V62" si="15">IF(OR(T7="XS",T7=""),T69,"-")</f>
        <v>-</v>
      </c>
      <c r="U46" s="567" t="str">
        <f t="shared" si="15"/>
        <v>-</v>
      </c>
      <c r="V46" s="567" t="str">
        <f t="shared" si="15"/>
        <v>-</v>
      </c>
      <c r="W46" s="562">
        <f>W7</f>
        <v>15</v>
      </c>
      <c r="X46" s="567" t="str">
        <f t="shared" ref="X46:Z62" si="16">IF(OR(X7="XS",X7=""),X69,"-")</f>
        <v>-</v>
      </c>
      <c r="Y46" s="567" t="str">
        <f t="shared" si="16"/>
        <v>-</v>
      </c>
      <c r="Z46" s="567" t="str">
        <f t="shared" si="16"/>
        <v>-</v>
      </c>
      <c r="AA46" s="562">
        <f>AA7</f>
        <v>15</v>
      </c>
      <c r="AB46" s="567" t="str">
        <f t="shared" ref="AB46:AF55" si="17">IF(AB7="XS",AB69,"-")</f>
        <v>-</v>
      </c>
      <c r="AC46" s="567" t="str">
        <f t="shared" si="17"/>
        <v>-</v>
      </c>
      <c r="AD46" s="567" t="str">
        <f t="shared" si="17"/>
        <v>-</v>
      </c>
      <c r="AE46" s="567" t="str">
        <f t="shared" si="17"/>
        <v>-</v>
      </c>
      <c r="AF46" s="567" t="str">
        <f t="shared" si="17"/>
        <v>-</v>
      </c>
      <c r="AG46" s="567"/>
      <c r="AH46" s="567"/>
      <c r="AI46" s="567"/>
      <c r="AJ46" s="567" t="str">
        <f t="shared" ref="AJ46:AK62" si="18">IF(AJ7="XS",AJ69,"-")</f>
        <v>-</v>
      </c>
      <c r="AK46" s="567" t="str">
        <f t="shared" si="18"/>
        <v>-</v>
      </c>
      <c r="AL46" s="562">
        <f>AL7</f>
        <v>25</v>
      </c>
      <c r="AM46" s="567" t="str">
        <f t="shared" ref="AM46:AQ55" si="19">IF(OR(AM7="XS",AM7=""),AM69,"-")</f>
        <v>-</v>
      </c>
      <c r="AN46" s="567" t="str">
        <f t="shared" si="19"/>
        <v>-</v>
      </c>
      <c r="AO46" s="567" t="str">
        <f t="shared" si="19"/>
        <v>-</v>
      </c>
      <c r="AP46" s="567" t="str">
        <f t="shared" si="19"/>
        <v>-</v>
      </c>
      <c r="AQ46" s="567" t="str">
        <f t="shared" si="19"/>
        <v>-</v>
      </c>
      <c r="AR46" s="562">
        <f>AR7</f>
        <v>10</v>
      </c>
      <c r="AS46" s="588" t="e">
        <f t="shared" ref="AS46:AS66" si="20">SUM(H46:N46)/SUM(H69:N69)*O46+SUM(P46:R46)/SUM(P69:R69)*S46+SUM(T46:V46)/SUM(T69:V69)*W46+SUM(X46:Z46)/SUM(X69:Z69)*AA46+SUM(AB46:AK46)/SUM(AB69:AK69)*AL46+SUM(AM46:AQ46)/SUM(AM69:AQ69)*AR46</f>
        <v>#DIV/0!</v>
      </c>
    </row>
    <row r="47" spans="2:45" s="37" customFormat="1" ht="20.100000000000001" customHeight="1" x14ac:dyDescent="0.25">
      <c r="B47" s="37">
        <f t="shared" ref="B47:C62" si="21">B8</f>
        <v>2</v>
      </c>
      <c r="C47" s="416" t="str">
        <f t="shared" si="21"/>
        <v>CBH dos Afluentes do Rio Preto</v>
      </c>
      <c r="F47" s="568"/>
      <c r="G47" s="565"/>
      <c r="H47" s="565" t="str">
        <f t="shared" si="13"/>
        <v>-</v>
      </c>
      <c r="I47" s="565" t="str">
        <f t="shared" si="13"/>
        <v>-</v>
      </c>
      <c r="J47" s="565" t="str">
        <f t="shared" si="13"/>
        <v>-</v>
      </c>
      <c r="K47" s="565" t="str">
        <f t="shared" si="13"/>
        <v>-</v>
      </c>
      <c r="L47" s="565" t="str">
        <f t="shared" si="13"/>
        <v>-</v>
      </c>
      <c r="M47" s="565" t="str">
        <f t="shared" si="13"/>
        <v>-</v>
      </c>
      <c r="N47" s="565" t="str">
        <f t="shared" si="13"/>
        <v>-</v>
      </c>
      <c r="O47" s="561">
        <f t="shared" ref="O47:O66" si="22">O8</f>
        <v>20</v>
      </c>
      <c r="P47" s="565" t="str">
        <f t="shared" si="14"/>
        <v>-</v>
      </c>
      <c r="Q47" s="565" t="str">
        <f t="shared" si="14"/>
        <v>-</v>
      </c>
      <c r="R47" s="565" t="str">
        <f t="shared" si="14"/>
        <v>-</v>
      </c>
      <c r="S47" s="561">
        <f t="shared" ref="S47:S66" si="23">S8</f>
        <v>15</v>
      </c>
      <c r="T47" s="565" t="str">
        <f t="shared" si="15"/>
        <v>-</v>
      </c>
      <c r="U47" s="565" t="str">
        <f t="shared" si="15"/>
        <v>-</v>
      </c>
      <c r="V47" s="565" t="str">
        <f t="shared" si="15"/>
        <v>-</v>
      </c>
      <c r="W47" s="561">
        <f t="shared" ref="W47:W66" si="24">W8</f>
        <v>15</v>
      </c>
      <c r="X47" s="565" t="str">
        <f t="shared" si="16"/>
        <v>-</v>
      </c>
      <c r="Y47" s="565" t="str">
        <f t="shared" si="16"/>
        <v>-</v>
      </c>
      <c r="Z47" s="565" t="str">
        <f t="shared" si="16"/>
        <v>-</v>
      </c>
      <c r="AA47" s="561">
        <f t="shared" ref="AA47:AA66" si="25">AA8</f>
        <v>15</v>
      </c>
      <c r="AB47" s="565" t="str">
        <f t="shared" si="17"/>
        <v>-</v>
      </c>
      <c r="AC47" s="565" t="str">
        <f t="shared" si="17"/>
        <v>-</v>
      </c>
      <c r="AD47" s="565" t="str">
        <f t="shared" si="17"/>
        <v>-</v>
      </c>
      <c r="AE47" s="565" t="str">
        <f t="shared" si="17"/>
        <v>-</v>
      </c>
      <c r="AF47" s="565" t="str">
        <f t="shared" si="17"/>
        <v>-</v>
      </c>
      <c r="AG47" s="565"/>
      <c r="AH47" s="565"/>
      <c r="AI47" s="565"/>
      <c r="AJ47" s="565" t="str">
        <f t="shared" si="18"/>
        <v>-</v>
      </c>
      <c r="AK47" s="565" t="str">
        <f t="shared" si="18"/>
        <v>-</v>
      </c>
      <c r="AL47" s="561">
        <f t="shared" ref="AL47:AL66" si="26">AL8</f>
        <v>25</v>
      </c>
      <c r="AM47" s="565" t="str">
        <f t="shared" si="19"/>
        <v>-</v>
      </c>
      <c r="AN47" s="565" t="str">
        <f t="shared" si="19"/>
        <v>-</v>
      </c>
      <c r="AO47" s="565" t="str">
        <f t="shared" si="19"/>
        <v>-</v>
      </c>
      <c r="AP47" s="565" t="str">
        <f t="shared" si="19"/>
        <v>-</v>
      </c>
      <c r="AQ47" s="565" t="str">
        <f t="shared" si="19"/>
        <v>-</v>
      </c>
      <c r="AR47" s="561">
        <f t="shared" ref="AR47:AR66" si="27">AR8</f>
        <v>10</v>
      </c>
      <c r="AS47" s="589" t="e">
        <f t="shared" si="20"/>
        <v>#DIV/0!</v>
      </c>
    </row>
    <row r="48" spans="2:45" s="37" customFormat="1" ht="20.100000000000001" customHeight="1" x14ac:dyDescent="0.25">
      <c r="B48" s="37">
        <f t="shared" si="21"/>
        <v>3</v>
      </c>
      <c r="C48" s="416" t="str">
        <f t="shared" si="21"/>
        <v>CBH dos Afluentes do Rio Maranhão</v>
      </c>
      <c r="F48" s="568"/>
      <c r="G48" s="565"/>
      <c r="H48" s="565" t="str">
        <f t="shared" si="13"/>
        <v>-</v>
      </c>
      <c r="I48" s="565" t="str">
        <f t="shared" si="13"/>
        <v>-</v>
      </c>
      <c r="J48" s="565" t="str">
        <f t="shared" si="13"/>
        <v>-</v>
      </c>
      <c r="K48" s="565" t="str">
        <f t="shared" si="13"/>
        <v>-</v>
      </c>
      <c r="L48" s="565" t="str">
        <f t="shared" si="13"/>
        <v>-</v>
      </c>
      <c r="M48" s="565" t="str">
        <f t="shared" si="13"/>
        <v>-</v>
      </c>
      <c r="N48" s="565" t="str">
        <f t="shared" si="13"/>
        <v>-</v>
      </c>
      <c r="O48" s="561">
        <f t="shared" si="22"/>
        <v>20</v>
      </c>
      <c r="P48" s="565" t="str">
        <f t="shared" si="14"/>
        <v>-</v>
      </c>
      <c r="Q48" s="565" t="str">
        <f t="shared" si="14"/>
        <v>-</v>
      </c>
      <c r="R48" s="565" t="str">
        <f t="shared" si="14"/>
        <v>-</v>
      </c>
      <c r="S48" s="561">
        <f t="shared" si="23"/>
        <v>15</v>
      </c>
      <c r="T48" s="565" t="str">
        <f t="shared" si="15"/>
        <v>-</v>
      </c>
      <c r="U48" s="565" t="str">
        <f t="shared" si="15"/>
        <v>-</v>
      </c>
      <c r="V48" s="565" t="str">
        <f t="shared" si="15"/>
        <v>-</v>
      </c>
      <c r="W48" s="561">
        <f t="shared" si="24"/>
        <v>15</v>
      </c>
      <c r="X48" s="565" t="str">
        <f t="shared" si="16"/>
        <v>-</v>
      </c>
      <c r="Y48" s="565" t="str">
        <f t="shared" si="16"/>
        <v>-</v>
      </c>
      <c r="Z48" s="565" t="str">
        <f t="shared" si="16"/>
        <v>-</v>
      </c>
      <c r="AA48" s="561">
        <f t="shared" si="25"/>
        <v>15</v>
      </c>
      <c r="AB48" s="565" t="str">
        <f t="shared" si="17"/>
        <v>-</v>
      </c>
      <c r="AC48" s="565" t="str">
        <f t="shared" si="17"/>
        <v>-</v>
      </c>
      <c r="AD48" s="565" t="str">
        <f t="shared" si="17"/>
        <v>-</v>
      </c>
      <c r="AE48" s="565" t="str">
        <f t="shared" si="17"/>
        <v>-</v>
      </c>
      <c r="AF48" s="565" t="str">
        <f t="shared" si="17"/>
        <v>-</v>
      </c>
      <c r="AG48" s="565"/>
      <c r="AH48" s="565"/>
      <c r="AI48" s="565"/>
      <c r="AJ48" s="565" t="str">
        <f t="shared" si="18"/>
        <v>-</v>
      </c>
      <c r="AK48" s="565" t="str">
        <f t="shared" si="18"/>
        <v>-</v>
      </c>
      <c r="AL48" s="561">
        <f t="shared" si="26"/>
        <v>25</v>
      </c>
      <c r="AM48" s="565" t="str">
        <f t="shared" si="19"/>
        <v>-</v>
      </c>
      <c r="AN48" s="565" t="str">
        <f t="shared" si="19"/>
        <v>-</v>
      </c>
      <c r="AO48" s="565" t="str">
        <f t="shared" si="19"/>
        <v>-</v>
      </c>
      <c r="AP48" s="565" t="str">
        <f t="shared" si="19"/>
        <v>-</v>
      </c>
      <c r="AQ48" s="565" t="str">
        <f t="shared" si="19"/>
        <v>-</v>
      </c>
      <c r="AR48" s="561">
        <f t="shared" si="27"/>
        <v>10</v>
      </c>
      <c r="AS48" s="589" t="e">
        <f t="shared" si="20"/>
        <v>#DIV/0!</v>
      </c>
    </row>
    <row r="49" spans="2:45" s="37" customFormat="1" ht="20.100000000000001" customHeight="1" x14ac:dyDescent="0.25">
      <c r="B49" s="37">
        <f t="shared" si="21"/>
        <v>0</v>
      </c>
      <c r="C49" s="416">
        <f t="shared" si="21"/>
        <v>0</v>
      </c>
      <c r="F49" s="568"/>
      <c r="G49" s="565"/>
      <c r="H49" s="565">
        <f t="shared" si="13"/>
        <v>0</v>
      </c>
      <c r="I49" s="565">
        <f t="shared" si="13"/>
        <v>0</v>
      </c>
      <c r="J49" s="565">
        <f t="shared" si="13"/>
        <v>0</v>
      </c>
      <c r="K49" s="565">
        <f t="shared" si="13"/>
        <v>0</v>
      </c>
      <c r="L49" s="565">
        <f t="shared" si="13"/>
        <v>0</v>
      </c>
      <c r="M49" s="565">
        <f t="shared" si="13"/>
        <v>0</v>
      </c>
      <c r="N49" s="565">
        <f t="shared" si="13"/>
        <v>0</v>
      </c>
      <c r="O49" s="561">
        <f t="shared" si="22"/>
        <v>0</v>
      </c>
      <c r="P49" s="565">
        <f t="shared" si="14"/>
        <v>0</v>
      </c>
      <c r="Q49" s="565">
        <f t="shared" si="14"/>
        <v>0</v>
      </c>
      <c r="R49" s="565">
        <f t="shared" si="14"/>
        <v>0</v>
      </c>
      <c r="S49" s="561">
        <f t="shared" si="23"/>
        <v>0</v>
      </c>
      <c r="T49" s="565">
        <f t="shared" si="15"/>
        <v>0</v>
      </c>
      <c r="U49" s="565">
        <f t="shared" si="15"/>
        <v>0</v>
      </c>
      <c r="V49" s="565">
        <f t="shared" si="15"/>
        <v>0</v>
      </c>
      <c r="W49" s="561">
        <f t="shared" si="24"/>
        <v>0</v>
      </c>
      <c r="X49" s="565">
        <f t="shared" si="16"/>
        <v>0</v>
      </c>
      <c r="Y49" s="565">
        <f t="shared" si="16"/>
        <v>0</v>
      </c>
      <c r="Z49" s="565">
        <f t="shared" si="16"/>
        <v>0</v>
      </c>
      <c r="AA49" s="561">
        <f t="shared" si="25"/>
        <v>0</v>
      </c>
      <c r="AB49" s="565" t="str">
        <f t="shared" si="17"/>
        <v>-</v>
      </c>
      <c r="AC49" s="565" t="str">
        <f t="shared" si="17"/>
        <v>-</v>
      </c>
      <c r="AD49" s="565" t="str">
        <f t="shared" si="17"/>
        <v>-</v>
      </c>
      <c r="AE49" s="565" t="str">
        <f t="shared" si="17"/>
        <v>-</v>
      </c>
      <c r="AF49" s="565" t="str">
        <f t="shared" si="17"/>
        <v>-</v>
      </c>
      <c r="AG49" s="565"/>
      <c r="AH49" s="565"/>
      <c r="AI49" s="565"/>
      <c r="AJ49" s="565" t="str">
        <f t="shared" si="18"/>
        <v>-</v>
      </c>
      <c r="AK49" s="565" t="str">
        <f t="shared" si="18"/>
        <v>-</v>
      </c>
      <c r="AL49" s="561">
        <f t="shared" si="26"/>
        <v>0</v>
      </c>
      <c r="AM49" s="565">
        <f t="shared" si="19"/>
        <v>0</v>
      </c>
      <c r="AN49" s="565">
        <f t="shared" si="19"/>
        <v>0</v>
      </c>
      <c r="AO49" s="565">
        <f t="shared" si="19"/>
        <v>0</v>
      </c>
      <c r="AP49" s="565">
        <f t="shared" si="19"/>
        <v>0</v>
      </c>
      <c r="AQ49" s="565">
        <f t="shared" si="19"/>
        <v>0</v>
      </c>
      <c r="AR49" s="561">
        <f t="shared" si="27"/>
        <v>0</v>
      </c>
      <c r="AS49" s="589" t="e">
        <f t="shared" si="20"/>
        <v>#DIV/0!</v>
      </c>
    </row>
    <row r="50" spans="2:45" s="37" customFormat="1" ht="20.100000000000001" customHeight="1" x14ac:dyDescent="0.25">
      <c r="B50" s="37">
        <f t="shared" si="21"/>
        <v>0</v>
      </c>
      <c r="C50" s="416">
        <f t="shared" si="21"/>
        <v>0</v>
      </c>
      <c r="F50" s="568"/>
      <c r="G50" s="565"/>
      <c r="H50" s="565">
        <f t="shared" si="13"/>
        <v>0</v>
      </c>
      <c r="I50" s="565">
        <f t="shared" si="13"/>
        <v>0</v>
      </c>
      <c r="J50" s="565">
        <f t="shared" si="13"/>
        <v>0</v>
      </c>
      <c r="K50" s="565">
        <f t="shared" si="13"/>
        <v>0</v>
      </c>
      <c r="L50" s="565">
        <f t="shared" si="13"/>
        <v>0</v>
      </c>
      <c r="M50" s="565">
        <f t="shared" si="13"/>
        <v>0</v>
      </c>
      <c r="N50" s="565">
        <f t="shared" si="13"/>
        <v>0</v>
      </c>
      <c r="O50" s="561">
        <f t="shared" si="22"/>
        <v>0</v>
      </c>
      <c r="P50" s="565">
        <f t="shared" si="14"/>
        <v>0</v>
      </c>
      <c r="Q50" s="565">
        <f t="shared" si="14"/>
        <v>0</v>
      </c>
      <c r="R50" s="565">
        <f t="shared" si="14"/>
        <v>0</v>
      </c>
      <c r="S50" s="561">
        <f t="shared" si="23"/>
        <v>0</v>
      </c>
      <c r="T50" s="565">
        <f t="shared" si="15"/>
        <v>0</v>
      </c>
      <c r="U50" s="565">
        <f t="shared" si="15"/>
        <v>0</v>
      </c>
      <c r="V50" s="565">
        <f t="shared" si="15"/>
        <v>0</v>
      </c>
      <c r="W50" s="561">
        <f t="shared" si="24"/>
        <v>0</v>
      </c>
      <c r="X50" s="565">
        <f t="shared" si="16"/>
        <v>0</v>
      </c>
      <c r="Y50" s="565">
        <f t="shared" si="16"/>
        <v>0</v>
      </c>
      <c r="Z50" s="565">
        <f t="shared" si="16"/>
        <v>0</v>
      </c>
      <c r="AA50" s="561">
        <f t="shared" si="25"/>
        <v>0</v>
      </c>
      <c r="AB50" s="565" t="str">
        <f t="shared" si="17"/>
        <v>-</v>
      </c>
      <c r="AC50" s="565" t="str">
        <f t="shared" si="17"/>
        <v>-</v>
      </c>
      <c r="AD50" s="565" t="str">
        <f t="shared" si="17"/>
        <v>-</v>
      </c>
      <c r="AE50" s="565" t="str">
        <f t="shared" si="17"/>
        <v>-</v>
      </c>
      <c r="AF50" s="565" t="str">
        <f t="shared" si="17"/>
        <v>-</v>
      </c>
      <c r="AG50" s="565"/>
      <c r="AH50" s="565"/>
      <c r="AI50" s="565"/>
      <c r="AJ50" s="565" t="str">
        <f t="shared" si="18"/>
        <v>-</v>
      </c>
      <c r="AK50" s="565" t="str">
        <f t="shared" si="18"/>
        <v>-</v>
      </c>
      <c r="AL50" s="561">
        <f t="shared" si="26"/>
        <v>0</v>
      </c>
      <c r="AM50" s="565">
        <f t="shared" si="19"/>
        <v>0</v>
      </c>
      <c r="AN50" s="565">
        <f t="shared" si="19"/>
        <v>0</v>
      </c>
      <c r="AO50" s="565">
        <f t="shared" si="19"/>
        <v>0</v>
      </c>
      <c r="AP50" s="565">
        <f t="shared" si="19"/>
        <v>0</v>
      </c>
      <c r="AQ50" s="565">
        <f t="shared" si="19"/>
        <v>0</v>
      </c>
      <c r="AR50" s="561">
        <f t="shared" si="27"/>
        <v>0</v>
      </c>
      <c r="AS50" s="589" t="e">
        <f t="shared" si="20"/>
        <v>#DIV/0!</v>
      </c>
    </row>
    <row r="51" spans="2:45" s="37" customFormat="1" ht="20.100000000000001" customHeight="1" x14ac:dyDescent="0.25">
      <c r="B51" s="37">
        <f t="shared" si="21"/>
        <v>0</v>
      </c>
      <c r="C51" s="416">
        <f t="shared" si="21"/>
        <v>0</v>
      </c>
      <c r="F51" s="568"/>
      <c r="G51" s="565"/>
      <c r="H51" s="565">
        <f t="shared" si="13"/>
        <v>0</v>
      </c>
      <c r="I51" s="565">
        <f t="shared" si="13"/>
        <v>0</v>
      </c>
      <c r="J51" s="565">
        <f t="shared" si="13"/>
        <v>0</v>
      </c>
      <c r="K51" s="565">
        <f t="shared" si="13"/>
        <v>0</v>
      </c>
      <c r="L51" s="565">
        <f t="shared" si="13"/>
        <v>0</v>
      </c>
      <c r="M51" s="565">
        <f t="shared" si="13"/>
        <v>0</v>
      </c>
      <c r="N51" s="565">
        <f t="shared" si="13"/>
        <v>0</v>
      </c>
      <c r="O51" s="561">
        <f t="shared" si="22"/>
        <v>0</v>
      </c>
      <c r="P51" s="565">
        <f t="shared" si="14"/>
        <v>0</v>
      </c>
      <c r="Q51" s="565">
        <f t="shared" si="14"/>
        <v>0</v>
      </c>
      <c r="R51" s="565">
        <f t="shared" si="14"/>
        <v>0</v>
      </c>
      <c r="S51" s="561">
        <f t="shared" si="23"/>
        <v>0</v>
      </c>
      <c r="T51" s="565">
        <f t="shared" si="15"/>
        <v>0</v>
      </c>
      <c r="U51" s="565">
        <f t="shared" si="15"/>
        <v>0</v>
      </c>
      <c r="V51" s="565">
        <f t="shared" si="15"/>
        <v>0</v>
      </c>
      <c r="W51" s="561">
        <f t="shared" si="24"/>
        <v>0</v>
      </c>
      <c r="X51" s="565">
        <f t="shared" si="16"/>
        <v>0</v>
      </c>
      <c r="Y51" s="565">
        <f t="shared" si="16"/>
        <v>0</v>
      </c>
      <c r="Z51" s="565">
        <f t="shared" si="16"/>
        <v>0</v>
      </c>
      <c r="AA51" s="561">
        <f t="shared" si="25"/>
        <v>0</v>
      </c>
      <c r="AB51" s="565" t="str">
        <f t="shared" si="17"/>
        <v>-</v>
      </c>
      <c r="AC51" s="565" t="str">
        <f t="shared" si="17"/>
        <v>-</v>
      </c>
      <c r="AD51" s="565" t="str">
        <f t="shared" si="17"/>
        <v>-</v>
      </c>
      <c r="AE51" s="565" t="str">
        <f t="shared" si="17"/>
        <v>-</v>
      </c>
      <c r="AF51" s="565" t="str">
        <f t="shared" si="17"/>
        <v>-</v>
      </c>
      <c r="AG51" s="565"/>
      <c r="AH51" s="565"/>
      <c r="AI51" s="565"/>
      <c r="AJ51" s="565" t="str">
        <f t="shared" si="18"/>
        <v>-</v>
      </c>
      <c r="AK51" s="565" t="str">
        <f t="shared" si="18"/>
        <v>-</v>
      </c>
      <c r="AL51" s="561">
        <f t="shared" si="26"/>
        <v>0</v>
      </c>
      <c r="AM51" s="565">
        <f t="shared" si="19"/>
        <v>0</v>
      </c>
      <c r="AN51" s="565">
        <f t="shared" si="19"/>
        <v>0</v>
      </c>
      <c r="AO51" s="565">
        <f t="shared" si="19"/>
        <v>0</v>
      </c>
      <c r="AP51" s="565">
        <f t="shared" si="19"/>
        <v>0</v>
      </c>
      <c r="AQ51" s="565">
        <f t="shared" si="19"/>
        <v>0</v>
      </c>
      <c r="AR51" s="561">
        <f t="shared" si="27"/>
        <v>0</v>
      </c>
      <c r="AS51" s="589" t="e">
        <f t="shared" si="20"/>
        <v>#DIV/0!</v>
      </c>
    </row>
    <row r="52" spans="2:45" s="37" customFormat="1" ht="20.100000000000001" customHeight="1" x14ac:dyDescent="0.25">
      <c r="B52" s="37">
        <f t="shared" si="21"/>
        <v>0</v>
      </c>
      <c r="C52" s="416">
        <f t="shared" si="21"/>
        <v>0</v>
      </c>
      <c r="F52" s="568"/>
      <c r="G52" s="565"/>
      <c r="H52" s="565">
        <f t="shared" si="13"/>
        <v>0</v>
      </c>
      <c r="I52" s="565">
        <f t="shared" si="13"/>
        <v>0</v>
      </c>
      <c r="J52" s="565">
        <f t="shared" si="13"/>
        <v>0</v>
      </c>
      <c r="K52" s="565">
        <f t="shared" si="13"/>
        <v>0</v>
      </c>
      <c r="L52" s="565">
        <f t="shared" si="13"/>
        <v>0</v>
      </c>
      <c r="M52" s="565">
        <f t="shared" si="13"/>
        <v>0</v>
      </c>
      <c r="N52" s="565">
        <f t="shared" si="13"/>
        <v>0</v>
      </c>
      <c r="O52" s="561">
        <f t="shared" si="22"/>
        <v>0</v>
      </c>
      <c r="P52" s="565">
        <f t="shared" si="14"/>
        <v>0</v>
      </c>
      <c r="Q52" s="565">
        <f t="shared" si="14"/>
        <v>0</v>
      </c>
      <c r="R52" s="565">
        <f t="shared" si="14"/>
        <v>0</v>
      </c>
      <c r="S52" s="561">
        <f t="shared" si="23"/>
        <v>0</v>
      </c>
      <c r="T52" s="565">
        <f t="shared" si="15"/>
        <v>0</v>
      </c>
      <c r="U52" s="565">
        <f t="shared" si="15"/>
        <v>0</v>
      </c>
      <c r="V52" s="565">
        <f t="shared" si="15"/>
        <v>0</v>
      </c>
      <c r="W52" s="561">
        <f t="shared" si="24"/>
        <v>0</v>
      </c>
      <c r="X52" s="565">
        <f t="shared" si="16"/>
        <v>0</v>
      </c>
      <c r="Y52" s="565">
        <f t="shared" si="16"/>
        <v>0</v>
      </c>
      <c r="Z52" s="565">
        <f t="shared" si="16"/>
        <v>0</v>
      </c>
      <c r="AA52" s="561">
        <f t="shared" si="25"/>
        <v>0</v>
      </c>
      <c r="AB52" s="565" t="str">
        <f t="shared" si="17"/>
        <v>-</v>
      </c>
      <c r="AC52" s="565" t="str">
        <f t="shared" si="17"/>
        <v>-</v>
      </c>
      <c r="AD52" s="565" t="str">
        <f t="shared" si="17"/>
        <v>-</v>
      </c>
      <c r="AE52" s="565" t="str">
        <f t="shared" si="17"/>
        <v>-</v>
      </c>
      <c r="AF52" s="565" t="str">
        <f t="shared" si="17"/>
        <v>-</v>
      </c>
      <c r="AG52" s="565"/>
      <c r="AH52" s="565"/>
      <c r="AI52" s="565"/>
      <c r="AJ52" s="565" t="str">
        <f t="shared" si="18"/>
        <v>-</v>
      </c>
      <c r="AK52" s="565" t="str">
        <f t="shared" si="18"/>
        <v>-</v>
      </c>
      <c r="AL52" s="561">
        <f t="shared" si="26"/>
        <v>0</v>
      </c>
      <c r="AM52" s="565">
        <f t="shared" si="19"/>
        <v>0</v>
      </c>
      <c r="AN52" s="565">
        <f t="shared" si="19"/>
        <v>0</v>
      </c>
      <c r="AO52" s="565">
        <f t="shared" si="19"/>
        <v>0</v>
      </c>
      <c r="AP52" s="565">
        <f t="shared" si="19"/>
        <v>0</v>
      </c>
      <c r="AQ52" s="565">
        <f t="shared" si="19"/>
        <v>0</v>
      </c>
      <c r="AR52" s="561">
        <f t="shared" si="27"/>
        <v>0</v>
      </c>
      <c r="AS52" s="589" t="e">
        <f t="shared" si="20"/>
        <v>#DIV/0!</v>
      </c>
    </row>
    <row r="53" spans="2:45" s="37" customFormat="1" ht="20.100000000000001" customHeight="1" x14ac:dyDescent="0.25">
      <c r="B53" s="37">
        <f t="shared" si="21"/>
        <v>0</v>
      </c>
      <c r="C53" s="416">
        <f t="shared" si="21"/>
        <v>0</v>
      </c>
      <c r="F53" s="568"/>
      <c r="G53" s="565"/>
      <c r="H53" s="565">
        <f t="shared" si="13"/>
        <v>0</v>
      </c>
      <c r="I53" s="565">
        <f t="shared" si="13"/>
        <v>0</v>
      </c>
      <c r="J53" s="565">
        <f t="shared" si="13"/>
        <v>0</v>
      </c>
      <c r="K53" s="565">
        <f t="shared" si="13"/>
        <v>0</v>
      </c>
      <c r="L53" s="565">
        <f t="shared" si="13"/>
        <v>0</v>
      </c>
      <c r="M53" s="565">
        <f t="shared" si="13"/>
        <v>0</v>
      </c>
      <c r="N53" s="565">
        <f t="shared" si="13"/>
        <v>0</v>
      </c>
      <c r="O53" s="561">
        <f t="shared" si="22"/>
        <v>0</v>
      </c>
      <c r="P53" s="565">
        <f t="shared" si="14"/>
        <v>0</v>
      </c>
      <c r="Q53" s="565">
        <f t="shared" si="14"/>
        <v>0</v>
      </c>
      <c r="R53" s="565">
        <f t="shared" si="14"/>
        <v>0</v>
      </c>
      <c r="S53" s="561">
        <f t="shared" si="23"/>
        <v>0</v>
      </c>
      <c r="T53" s="565">
        <f t="shared" si="15"/>
        <v>0</v>
      </c>
      <c r="U53" s="565">
        <f t="shared" si="15"/>
        <v>0</v>
      </c>
      <c r="V53" s="565">
        <f t="shared" si="15"/>
        <v>0</v>
      </c>
      <c r="W53" s="561">
        <f t="shared" si="24"/>
        <v>0</v>
      </c>
      <c r="X53" s="565">
        <f t="shared" si="16"/>
        <v>0</v>
      </c>
      <c r="Y53" s="565">
        <f t="shared" si="16"/>
        <v>0</v>
      </c>
      <c r="Z53" s="565">
        <f t="shared" si="16"/>
        <v>0</v>
      </c>
      <c r="AA53" s="561">
        <f t="shared" si="25"/>
        <v>0</v>
      </c>
      <c r="AB53" s="565" t="str">
        <f t="shared" si="17"/>
        <v>-</v>
      </c>
      <c r="AC53" s="565" t="str">
        <f t="shared" si="17"/>
        <v>-</v>
      </c>
      <c r="AD53" s="565" t="str">
        <f t="shared" si="17"/>
        <v>-</v>
      </c>
      <c r="AE53" s="565" t="str">
        <f t="shared" si="17"/>
        <v>-</v>
      </c>
      <c r="AF53" s="565" t="str">
        <f t="shared" si="17"/>
        <v>-</v>
      </c>
      <c r="AG53" s="565"/>
      <c r="AH53" s="565"/>
      <c r="AI53" s="565"/>
      <c r="AJ53" s="565" t="str">
        <f t="shared" si="18"/>
        <v>-</v>
      </c>
      <c r="AK53" s="565" t="str">
        <f t="shared" si="18"/>
        <v>-</v>
      </c>
      <c r="AL53" s="561">
        <f t="shared" si="26"/>
        <v>0</v>
      </c>
      <c r="AM53" s="565">
        <f t="shared" si="19"/>
        <v>0</v>
      </c>
      <c r="AN53" s="565">
        <f t="shared" si="19"/>
        <v>0</v>
      </c>
      <c r="AO53" s="565">
        <f t="shared" si="19"/>
        <v>0</v>
      </c>
      <c r="AP53" s="565">
        <f t="shared" si="19"/>
        <v>0</v>
      </c>
      <c r="AQ53" s="565">
        <f t="shared" si="19"/>
        <v>0</v>
      </c>
      <c r="AR53" s="561">
        <f t="shared" si="27"/>
        <v>0</v>
      </c>
      <c r="AS53" s="589" t="e">
        <f t="shared" si="20"/>
        <v>#DIV/0!</v>
      </c>
    </row>
    <row r="54" spans="2:45" s="37" customFormat="1" ht="20.100000000000001" customHeight="1" x14ac:dyDescent="0.25">
      <c r="B54" s="37">
        <f t="shared" si="21"/>
        <v>0</v>
      </c>
      <c r="C54" s="416">
        <f t="shared" si="21"/>
        <v>0</v>
      </c>
      <c r="F54" s="568"/>
      <c r="G54" s="565"/>
      <c r="H54" s="565">
        <f t="shared" si="13"/>
        <v>0</v>
      </c>
      <c r="I54" s="565">
        <f t="shared" si="13"/>
        <v>0</v>
      </c>
      <c r="J54" s="565">
        <f t="shared" si="13"/>
        <v>0</v>
      </c>
      <c r="K54" s="565">
        <f t="shared" si="13"/>
        <v>0</v>
      </c>
      <c r="L54" s="565">
        <f t="shared" si="13"/>
        <v>0</v>
      </c>
      <c r="M54" s="565">
        <f t="shared" si="13"/>
        <v>0</v>
      </c>
      <c r="N54" s="565">
        <f t="shared" si="13"/>
        <v>0</v>
      </c>
      <c r="O54" s="561">
        <f t="shared" si="22"/>
        <v>0</v>
      </c>
      <c r="P54" s="565">
        <f t="shared" si="14"/>
        <v>0</v>
      </c>
      <c r="Q54" s="565">
        <f t="shared" si="14"/>
        <v>0</v>
      </c>
      <c r="R54" s="565">
        <f t="shared" si="14"/>
        <v>0</v>
      </c>
      <c r="S54" s="561">
        <f t="shared" si="23"/>
        <v>0</v>
      </c>
      <c r="T54" s="565">
        <f t="shared" si="15"/>
        <v>0</v>
      </c>
      <c r="U54" s="565">
        <f t="shared" si="15"/>
        <v>0</v>
      </c>
      <c r="V54" s="565">
        <f t="shared" si="15"/>
        <v>0</v>
      </c>
      <c r="W54" s="561">
        <f t="shared" si="24"/>
        <v>0</v>
      </c>
      <c r="X54" s="565">
        <f t="shared" si="16"/>
        <v>0</v>
      </c>
      <c r="Y54" s="565">
        <f t="shared" si="16"/>
        <v>0</v>
      </c>
      <c r="Z54" s="565">
        <f t="shared" si="16"/>
        <v>0</v>
      </c>
      <c r="AA54" s="561">
        <f t="shared" si="25"/>
        <v>0</v>
      </c>
      <c r="AB54" s="565" t="str">
        <f t="shared" si="17"/>
        <v>-</v>
      </c>
      <c r="AC54" s="565" t="str">
        <f t="shared" si="17"/>
        <v>-</v>
      </c>
      <c r="AD54" s="565" t="str">
        <f t="shared" si="17"/>
        <v>-</v>
      </c>
      <c r="AE54" s="565" t="str">
        <f t="shared" si="17"/>
        <v>-</v>
      </c>
      <c r="AF54" s="565" t="str">
        <f t="shared" si="17"/>
        <v>-</v>
      </c>
      <c r="AG54" s="565"/>
      <c r="AH54" s="565"/>
      <c r="AI54" s="565"/>
      <c r="AJ54" s="565" t="str">
        <f t="shared" si="18"/>
        <v>-</v>
      </c>
      <c r="AK54" s="565" t="str">
        <f t="shared" si="18"/>
        <v>-</v>
      </c>
      <c r="AL54" s="561">
        <f t="shared" si="26"/>
        <v>0</v>
      </c>
      <c r="AM54" s="565">
        <f t="shared" si="19"/>
        <v>0</v>
      </c>
      <c r="AN54" s="565">
        <f t="shared" si="19"/>
        <v>0</v>
      </c>
      <c r="AO54" s="565">
        <f t="shared" si="19"/>
        <v>0</v>
      </c>
      <c r="AP54" s="565">
        <f t="shared" si="19"/>
        <v>0</v>
      </c>
      <c r="AQ54" s="565">
        <f t="shared" si="19"/>
        <v>0</v>
      </c>
      <c r="AR54" s="561">
        <f t="shared" si="27"/>
        <v>0</v>
      </c>
      <c r="AS54" s="589" t="e">
        <f t="shared" si="20"/>
        <v>#DIV/0!</v>
      </c>
    </row>
    <row r="55" spans="2:45" s="37" customFormat="1" ht="20.100000000000001" customHeight="1" x14ac:dyDescent="0.25">
      <c r="B55" s="37">
        <f t="shared" si="21"/>
        <v>0</v>
      </c>
      <c r="C55" s="416">
        <f t="shared" si="21"/>
        <v>0</v>
      </c>
      <c r="F55" s="568"/>
      <c r="G55" s="565"/>
      <c r="H55" s="565">
        <f t="shared" si="13"/>
        <v>0</v>
      </c>
      <c r="I55" s="565">
        <f t="shared" si="13"/>
        <v>0</v>
      </c>
      <c r="J55" s="565">
        <f t="shared" si="13"/>
        <v>0</v>
      </c>
      <c r="K55" s="565">
        <f t="shared" si="13"/>
        <v>0</v>
      </c>
      <c r="L55" s="565">
        <f t="shared" si="13"/>
        <v>0</v>
      </c>
      <c r="M55" s="565">
        <f t="shared" si="13"/>
        <v>0</v>
      </c>
      <c r="N55" s="565">
        <f t="shared" si="13"/>
        <v>0</v>
      </c>
      <c r="O55" s="561">
        <f t="shared" si="22"/>
        <v>0</v>
      </c>
      <c r="P55" s="565">
        <f t="shared" si="14"/>
        <v>0</v>
      </c>
      <c r="Q55" s="565">
        <f t="shared" si="14"/>
        <v>0</v>
      </c>
      <c r="R55" s="565">
        <f t="shared" si="14"/>
        <v>0</v>
      </c>
      <c r="S55" s="561">
        <f t="shared" si="23"/>
        <v>0</v>
      </c>
      <c r="T55" s="565">
        <f t="shared" si="15"/>
        <v>0</v>
      </c>
      <c r="U55" s="565">
        <f t="shared" si="15"/>
        <v>0</v>
      </c>
      <c r="V55" s="565">
        <f t="shared" si="15"/>
        <v>0</v>
      </c>
      <c r="W55" s="561">
        <f t="shared" si="24"/>
        <v>0</v>
      </c>
      <c r="X55" s="565">
        <f t="shared" si="16"/>
        <v>0</v>
      </c>
      <c r="Y55" s="565">
        <f t="shared" si="16"/>
        <v>0</v>
      </c>
      <c r="Z55" s="565">
        <f t="shared" si="16"/>
        <v>0</v>
      </c>
      <c r="AA55" s="561">
        <f t="shared" si="25"/>
        <v>0</v>
      </c>
      <c r="AB55" s="565" t="str">
        <f t="shared" si="17"/>
        <v>-</v>
      </c>
      <c r="AC55" s="565" t="str">
        <f t="shared" si="17"/>
        <v>-</v>
      </c>
      <c r="AD55" s="565" t="str">
        <f t="shared" si="17"/>
        <v>-</v>
      </c>
      <c r="AE55" s="565" t="str">
        <f t="shared" si="17"/>
        <v>-</v>
      </c>
      <c r="AF55" s="565" t="str">
        <f t="shared" si="17"/>
        <v>-</v>
      </c>
      <c r="AG55" s="565"/>
      <c r="AH55" s="565"/>
      <c r="AI55" s="565"/>
      <c r="AJ55" s="565" t="str">
        <f t="shared" si="18"/>
        <v>-</v>
      </c>
      <c r="AK55" s="565" t="str">
        <f t="shared" si="18"/>
        <v>-</v>
      </c>
      <c r="AL55" s="561">
        <f t="shared" si="26"/>
        <v>0</v>
      </c>
      <c r="AM55" s="565">
        <f t="shared" si="19"/>
        <v>0</v>
      </c>
      <c r="AN55" s="565">
        <f t="shared" si="19"/>
        <v>0</v>
      </c>
      <c r="AO55" s="565">
        <f t="shared" si="19"/>
        <v>0</v>
      </c>
      <c r="AP55" s="565">
        <f t="shared" si="19"/>
        <v>0</v>
      </c>
      <c r="AQ55" s="565">
        <f t="shared" si="19"/>
        <v>0</v>
      </c>
      <c r="AR55" s="561">
        <f t="shared" si="27"/>
        <v>0</v>
      </c>
      <c r="AS55" s="589" t="e">
        <f t="shared" si="20"/>
        <v>#DIV/0!</v>
      </c>
    </row>
    <row r="56" spans="2:45" s="37" customFormat="1" ht="20.100000000000001" customHeight="1" x14ac:dyDescent="0.25">
      <c r="B56" s="37">
        <f t="shared" si="21"/>
        <v>0</v>
      </c>
      <c r="C56" s="416">
        <f t="shared" si="21"/>
        <v>0</v>
      </c>
      <c r="F56" s="568"/>
      <c r="G56" s="565"/>
      <c r="H56" s="565">
        <f t="shared" ref="H56:N62" si="28">IF(OR(H17="XS",H17=""),H79,"-")</f>
        <v>0</v>
      </c>
      <c r="I56" s="565">
        <f t="shared" si="28"/>
        <v>0</v>
      </c>
      <c r="J56" s="565">
        <f t="shared" si="28"/>
        <v>0</v>
      </c>
      <c r="K56" s="565">
        <f t="shared" si="28"/>
        <v>0</v>
      </c>
      <c r="L56" s="565">
        <f t="shared" si="28"/>
        <v>0</v>
      </c>
      <c r="M56" s="565">
        <f t="shared" si="28"/>
        <v>0</v>
      </c>
      <c r="N56" s="565">
        <f t="shared" si="28"/>
        <v>0</v>
      </c>
      <c r="O56" s="561">
        <f t="shared" si="22"/>
        <v>0</v>
      </c>
      <c r="P56" s="565">
        <f t="shared" si="14"/>
        <v>0</v>
      </c>
      <c r="Q56" s="565">
        <f t="shared" si="14"/>
        <v>0</v>
      </c>
      <c r="R56" s="565">
        <f t="shared" si="14"/>
        <v>0</v>
      </c>
      <c r="S56" s="561">
        <f t="shared" si="23"/>
        <v>0</v>
      </c>
      <c r="T56" s="565">
        <f t="shared" si="15"/>
        <v>0</v>
      </c>
      <c r="U56" s="565">
        <f t="shared" si="15"/>
        <v>0</v>
      </c>
      <c r="V56" s="565">
        <f t="shared" si="15"/>
        <v>0</v>
      </c>
      <c r="W56" s="561">
        <f t="shared" si="24"/>
        <v>0</v>
      </c>
      <c r="X56" s="565">
        <f t="shared" si="16"/>
        <v>0</v>
      </c>
      <c r="Y56" s="565">
        <f t="shared" si="16"/>
        <v>0</v>
      </c>
      <c r="Z56" s="565">
        <f t="shared" si="16"/>
        <v>0</v>
      </c>
      <c r="AA56" s="561">
        <f t="shared" si="25"/>
        <v>0</v>
      </c>
      <c r="AB56" s="565" t="str">
        <f t="shared" ref="AB56:AF62" si="29">IF(AB17="XS",AB79,"-")</f>
        <v>-</v>
      </c>
      <c r="AC56" s="565" t="str">
        <f t="shared" si="29"/>
        <v>-</v>
      </c>
      <c r="AD56" s="565" t="str">
        <f t="shared" si="29"/>
        <v>-</v>
      </c>
      <c r="AE56" s="565" t="str">
        <f t="shared" si="29"/>
        <v>-</v>
      </c>
      <c r="AF56" s="565" t="str">
        <f t="shared" si="29"/>
        <v>-</v>
      </c>
      <c r="AG56" s="565"/>
      <c r="AH56" s="565"/>
      <c r="AI56" s="565"/>
      <c r="AJ56" s="565" t="str">
        <f t="shared" si="18"/>
        <v>-</v>
      </c>
      <c r="AK56" s="565" t="str">
        <f t="shared" si="18"/>
        <v>-</v>
      </c>
      <c r="AL56" s="561">
        <f t="shared" si="26"/>
        <v>0</v>
      </c>
      <c r="AM56" s="565">
        <f t="shared" ref="AM56:AQ62" si="30">IF(OR(AM17="XS",AM17=""),AM79,"-")</f>
        <v>0</v>
      </c>
      <c r="AN56" s="565">
        <f t="shared" si="30"/>
        <v>0</v>
      </c>
      <c r="AO56" s="565">
        <f t="shared" si="30"/>
        <v>0</v>
      </c>
      <c r="AP56" s="565">
        <f t="shared" si="30"/>
        <v>0</v>
      </c>
      <c r="AQ56" s="565">
        <f t="shared" si="30"/>
        <v>0</v>
      </c>
      <c r="AR56" s="561">
        <f t="shared" si="27"/>
        <v>0</v>
      </c>
      <c r="AS56" s="589" t="e">
        <f t="shared" si="20"/>
        <v>#DIV/0!</v>
      </c>
    </row>
    <row r="57" spans="2:45" s="37" customFormat="1" ht="20.100000000000001" customHeight="1" x14ac:dyDescent="0.25">
      <c r="B57" s="37">
        <f t="shared" si="21"/>
        <v>0</v>
      </c>
      <c r="C57" s="416">
        <f t="shared" si="21"/>
        <v>0</v>
      </c>
      <c r="F57" s="568"/>
      <c r="G57" s="565"/>
      <c r="H57" s="565">
        <f t="shared" si="28"/>
        <v>0</v>
      </c>
      <c r="I57" s="565">
        <f t="shared" si="28"/>
        <v>0</v>
      </c>
      <c r="J57" s="565">
        <f t="shared" si="28"/>
        <v>0</v>
      </c>
      <c r="K57" s="565">
        <f t="shared" si="28"/>
        <v>0</v>
      </c>
      <c r="L57" s="565">
        <f t="shared" si="28"/>
        <v>0</v>
      </c>
      <c r="M57" s="565">
        <f t="shared" si="28"/>
        <v>0</v>
      </c>
      <c r="N57" s="565">
        <f t="shared" si="28"/>
        <v>0</v>
      </c>
      <c r="O57" s="561">
        <f t="shared" si="22"/>
        <v>0</v>
      </c>
      <c r="P57" s="565">
        <f t="shared" si="14"/>
        <v>0</v>
      </c>
      <c r="Q57" s="565">
        <f t="shared" si="14"/>
        <v>0</v>
      </c>
      <c r="R57" s="565">
        <f t="shared" si="14"/>
        <v>0</v>
      </c>
      <c r="S57" s="561">
        <f t="shared" si="23"/>
        <v>0</v>
      </c>
      <c r="T57" s="565">
        <f t="shared" si="15"/>
        <v>0</v>
      </c>
      <c r="U57" s="565">
        <f t="shared" si="15"/>
        <v>0</v>
      </c>
      <c r="V57" s="565">
        <f t="shared" si="15"/>
        <v>0</v>
      </c>
      <c r="W57" s="561">
        <f t="shared" si="24"/>
        <v>0</v>
      </c>
      <c r="X57" s="565">
        <f t="shared" si="16"/>
        <v>0</v>
      </c>
      <c r="Y57" s="565">
        <f t="shared" si="16"/>
        <v>0</v>
      </c>
      <c r="Z57" s="565">
        <f t="shared" si="16"/>
        <v>0</v>
      </c>
      <c r="AA57" s="561">
        <f t="shared" si="25"/>
        <v>0</v>
      </c>
      <c r="AB57" s="565" t="str">
        <f t="shared" si="29"/>
        <v>-</v>
      </c>
      <c r="AC57" s="565" t="str">
        <f t="shared" si="29"/>
        <v>-</v>
      </c>
      <c r="AD57" s="565" t="str">
        <f t="shared" si="29"/>
        <v>-</v>
      </c>
      <c r="AE57" s="565" t="str">
        <f t="shared" si="29"/>
        <v>-</v>
      </c>
      <c r="AF57" s="565" t="str">
        <f t="shared" si="29"/>
        <v>-</v>
      </c>
      <c r="AG57" s="565"/>
      <c r="AH57" s="565"/>
      <c r="AI57" s="565"/>
      <c r="AJ57" s="565" t="str">
        <f t="shared" si="18"/>
        <v>-</v>
      </c>
      <c r="AK57" s="565" t="str">
        <f t="shared" si="18"/>
        <v>-</v>
      </c>
      <c r="AL57" s="561">
        <f t="shared" si="26"/>
        <v>0</v>
      </c>
      <c r="AM57" s="565">
        <f t="shared" si="30"/>
        <v>0</v>
      </c>
      <c r="AN57" s="565">
        <f t="shared" si="30"/>
        <v>0</v>
      </c>
      <c r="AO57" s="565">
        <f t="shared" si="30"/>
        <v>0</v>
      </c>
      <c r="AP57" s="565">
        <f t="shared" si="30"/>
        <v>0</v>
      </c>
      <c r="AQ57" s="565">
        <f t="shared" si="30"/>
        <v>0</v>
      </c>
      <c r="AR57" s="561">
        <f t="shared" si="27"/>
        <v>0</v>
      </c>
      <c r="AS57" s="589" t="e">
        <f t="shared" si="20"/>
        <v>#DIV/0!</v>
      </c>
    </row>
    <row r="58" spans="2:45" s="37" customFormat="1" ht="20.100000000000001" customHeight="1" x14ac:dyDescent="0.25">
      <c r="B58" s="37">
        <f t="shared" si="21"/>
        <v>0</v>
      </c>
      <c r="C58" s="416">
        <f t="shared" si="21"/>
        <v>0</v>
      </c>
      <c r="F58" s="568"/>
      <c r="G58" s="565"/>
      <c r="H58" s="565">
        <f t="shared" si="28"/>
        <v>0</v>
      </c>
      <c r="I58" s="565">
        <f t="shared" si="28"/>
        <v>0</v>
      </c>
      <c r="J58" s="565">
        <f t="shared" si="28"/>
        <v>0</v>
      </c>
      <c r="K58" s="565">
        <f t="shared" si="28"/>
        <v>0</v>
      </c>
      <c r="L58" s="565">
        <f t="shared" si="28"/>
        <v>0</v>
      </c>
      <c r="M58" s="565">
        <f t="shared" si="28"/>
        <v>0</v>
      </c>
      <c r="N58" s="565">
        <f t="shared" si="28"/>
        <v>0</v>
      </c>
      <c r="O58" s="561">
        <f t="shared" si="22"/>
        <v>0</v>
      </c>
      <c r="P58" s="565">
        <f t="shared" si="14"/>
        <v>0</v>
      </c>
      <c r="Q58" s="565">
        <f t="shared" si="14"/>
        <v>0</v>
      </c>
      <c r="R58" s="565">
        <f t="shared" si="14"/>
        <v>0</v>
      </c>
      <c r="S58" s="561">
        <f t="shared" si="23"/>
        <v>0</v>
      </c>
      <c r="T58" s="565">
        <f t="shared" si="15"/>
        <v>0</v>
      </c>
      <c r="U58" s="565">
        <f t="shared" si="15"/>
        <v>0</v>
      </c>
      <c r="V58" s="565">
        <f t="shared" si="15"/>
        <v>0</v>
      </c>
      <c r="W58" s="561">
        <f t="shared" si="24"/>
        <v>0</v>
      </c>
      <c r="X58" s="565">
        <f t="shared" si="16"/>
        <v>0</v>
      </c>
      <c r="Y58" s="565">
        <f t="shared" si="16"/>
        <v>0</v>
      </c>
      <c r="Z58" s="565">
        <f t="shared" si="16"/>
        <v>0</v>
      </c>
      <c r="AA58" s="561">
        <f t="shared" si="25"/>
        <v>0</v>
      </c>
      <c r="AB58" s="565" t="str">
        <f t="shared" si="29"/>
        <v>-</v>
      </c>
      <c r="AC58" s="565" t="str">
        <f t="shared" si="29"/>
        <v>-</v>
      </c>
      <c r="AD58" s="565" t="str">
        <f t="shared" si="29"/>
        <v>-</v>
      </c>
      <c r="AE58" s="565" t="str">
        <f t="shared" si="29"/>
        <v>-</v>
      </c>
      <c r="AF58" s="565" t="str">
        <f t="shared" si="29"/>
        <v>-</v>
      </c>
      <c r="AG58" s="565"/>
      <c r="AH58" s="565"/>
      <c r="AI58" s="565"/>
      <c r="AJ58" s="565" t="str">
        <f t="shared" si="18"/>
        <v>-</v>
      </c>
      <c r="AK58" s="565" t="str">
        <f t="shared" si="18"/>
        <v>-</v>
      </c>
      <c r="AL58" s="561">
        <f t="shared" si="26"/>
        <v>0</v>
      </c>
      <c r="AM58" s="565">
        <f t="shared" si="30"/>
        <v>0</v>
      </c>
      <c r="AN58" s="565">
        <f t="shared" si="30"/>
        <v>0</v>
      </c>
      <c r="AO58" s="565">
        <f t="shared" si="30"/>
        <v>0</v>
      </c>
      <c r="AP58" s="565">
        <f t="shared" si="30"/>
        <v>0</v>
      </c>
      <c r="AQ58" s="565">
        <f t="shared" si="30"/>
        <v>0</v>
      </c>
      <c r="AR58" s="561">
        <f t="shared" si="27"/>
        <v>0</v>
      </c>
      <c r="AS58" s="589" t="e">
        <f t="shared" si="20"/>
        <v>#DIV/0!</v>
      </c>
    </row>
    <row r="59" spans="2:45" s="37" customFormat="1" ht="20.100000000000001" customHeight="1" x14ac:dyDescent="0.25">
      <c r="B59" s="37">
        <f t="shared" si="21"/>
        <v>0</v>
      </c>
      <c r="C59" s="416">
        <f t="shared" si="21"/>
        <v>0</v>
      </c>
      <c r="F59" s="568"/>
      <c r="G59" s="565"/>
      <c r="H59" s="565">
        <f t="shared" si="28"/>
        <v>0</v>
      </c>
      <c r="I59" s="565">
        <f t="shared" si="28"/>
        <v>0</v>
      </c>
      <c r="J59" s="565">
        <f t="shared" si="28"/>
        <v>0</v>
      </c>
      <c r="K59" s="565">
        <f t="shared" si="28"/>
        <v>0</v>
      </c>
      <c r="L59" s="565">
        <f t="shared" si="28"/>
        <v>0</v>
      </c>
      <c r="M59" s="565">
        <f t="shared" si="28"/>
        <v>0</v>
      </c>
      <c r="N59" s="565">
        <f t="shared" si="28"/>
        <v>0</v>
      </c>
      <c r="O59" s="561">
        <f t="shared" si="22"/>
        <v>0</v>
      </c>
      <c r="P59" s="565">
        <f t="shared" si="14"/>
        <v>0</v>
      </c>
      <c r="Q59" s="565">
        <f t="shared" si="14"/>
        <v>0</v>
      </c>
      <c r="R59" s="565">
        <f t="shared" si="14"/>
        <v>0</v>
      </c>
      <c r="S59" s="561">
        <f t="shared" si="23"/>
        <v>0</v>
      </c>
      <c r="T59" s="565">
        <f t="shared" si="15"/>
        <v>0</v>
      </c>
      <c r="U59" s="565">
        <f t="shared" si="15"/>
        <v>0</v>
      </c>
      <c r="V59" s="565">
        <f t="shared" si="15"/>
        <v>0</v>
      </c>
      <c r="W59" s="561">
        <f t="shared" si="24"/>
        <v>0</v>
      </c>
      <c r="X59" s="565">
        <f t="shared" si="16"/>
        <v>0</v>
      </c>
      <c r="Y59" s="565">
        <f t="shared" si="16"/>
        <v>0</v>
      </c>
      <c r="Z59" s="565">
        <f t="shared" si="16"/>
        <v>0</v>
      </c>
      <c r="AA59" s="561">
        <f t="shared" si="25"/>
        <v>0</v>
      </c>
      <c r="AB59" s="565" t="str">
        <f t="shared" si="29"/>
        <v>-</v>
      </c>
      <c r="AC59" s="565" t="str">
        <f t="shared" si="29"/>
        <v>-</v>
      </c>
      <c r="AD59" s="565" t="str">
        <f t="shared" si="29"/>
        <v>-</v>
      </c>
      <c r="AE59" s="565" t="str">
        <f t="shared" si="29"/>
        <v>-</v>
      </c>
      <c r="AF59" s="565" t="str">
        <f t="shared" si="29"/>
        <v>-</v>
      </c>
      <c r="AG59" s="565"/>
      <c r="AH59" s="565"/>
      <c r="AI59" s="565"/>
      <c r="AJ59" s="565" t="str">
        <f t="shared" si="18"/>
        <v>-</v>
      </c>
      <c r="AK59" s="565" t="str">
        <f t="shared" si="18"/>
        <v>-</v>
      </c>
      <c r="AL59" s="561">
        <f t="shared" si="26"/>
        <v>0</v>
      </c>
      <c r="AM59" s="565">
        <f t="shared" si="30"/>
        <v>0</v>
      </c>
      <c r="AN59" s="565">
        <f t="shared" si="30"/>
        <v>0</v>
      </c>
      <c r="AO59" s="565">
        <f t="shared" si="30"/>
        <v>0</v>
      </c>
      <c r="AP59" s="565">
        <f t="shared" si="30"/>
        <v>0</v>
      </c>
      <c r="AQ59" s="565">
        <f t="shared" si="30"/>
        <v>0</v>
      </c>
      <c r="AR59" s="561">
        <f t="shared" si="27"/>
        <v>0</v>
      </c>
      <c r="AS59" s="589" t="e">
        <f t="shared" si="20"/>
        <v>#DIV/0!</v>
      </c>
    </row>
    <row r="60" spans="2:45" s="37" customFormat="1" ht="20.100000000000001" customHeight="1" x14ac:dyDescent="0.25">
      <c r="B60" s="37">
        <f t="shared" si="21"/>
        <v>0</v>
      </c>
      <c r="C60" s="416">
        <f t="shared" si="21"/>
        <v>0</v>
      </c>
      <c r="F60" s="568"/>
      <c r="G60" s="565"/>
      <c r="H60" s="565">
        <f t="shared" si="28"/>
        <v>0</v>
      </c>
      <c r="I60" s="565">
        <f t="shared" si="28"/>
        <v>0</v>
      </c>
      <c r="J60" s="565">
        <f t="shared" si="28"/>
        <v>0</v>
      </c>
      <c r="K60" s="565">
        <f t="shared" si="28"/>
        <v>0</v>
      </c>
      <c r="L60" s="565">
        <f t="shared" si="28"/>
        <v>0</v>
      </c>
      <c r="M60" s="565">
        <f t="shared" si="28"/>
        <v>0</v>
      </c>
      <c r="N60" s="565">
        <f t="shared" si="28"/>
        <v>0</v>
      </c>
      <c r="O60" s="561">
        <f t="shared" si="22"/>
        <v>0</v>
      </c>
      <c r="P60" s="565">
        <f t="shared" si="14"/>
        <v>0</v>
      </c>
      <c r="Q60" s="565">
        <f t="shared" si="14"/>
        <v>0</v>
      </c>
      <c r="R60" s="565">
        <f t="shared" si="14"/>
        <v>0</v>
      </c>
      <c r="S60" s="561">
        <f t="shared" si="23"/>
        <v>0</v>
      </c>
      <c r="T60" s="565">
        <f t="shared" si="15"/>
        <v>0</v>
      </c>
      <c r="U60" s="565">
        <f t="shared" si="15"/>
        <v>0</v>
      </c>
      <c r="V60" s="565">
        <f t="shared" si="15"/>
        <v>0</v>
      </c>
      <c r="W60" s="561">
        <f t="shared" si="24"/>
        <v>0</v>
      </c>
      <c r="X60" s="565">
        <f t="shared" si="16"/>
        <v>0</v>
      </c>
      <c r="Y60" s="565">
        <f t="shared" si="16"/>
        <v>0</v>
      </c>
      <c r="Z60" s="565">
        <f t="shared" si="16"/>
        <v>0</v>
      </c>
      <c r="AA60" s="561">
        <f t="shared" si="25"/>
        <v>0</v>
      </c>
      <c r="AB60" s="565" t="str">
        <f t="shared" si="29"/>
        <v>-</v>
      </c>
      <c r="AC60" s="565" t="str">
        <f t="shared" si="29"/>
        <v>-</v>
      </c>
      <c r="AD60" s="565" t="str">
        <f t="shared" si="29"/>
        <v>-</v>
      </c>
      <c r="AE60" s="565" t="str">
        <f t="shared" si="29"/>
        <v>-</v>
      </c>
      <c r="AF60" s="565" t="str">
        <f t="shared" si="29"/>
        <v>-</v>
      </c>
      <c r="AG60" s="565"/>
      <c r="AH60" s="565"/>
      <c r="AI60" s="565"/>
      <c r="AJ60" s="565" t="str">
        <f t="shared" si="18"/>
        <v>-</v>
      </c>
      <c r="AK60" s="565" t="str">
        <f t="shared" si="18"/>
        <v>-</v>
      </c>
      <c r="AL60" s="561">
        <f t="shared" si="26"/>
        <v>0</v>
      </c>
      <c r="AM60" s="565">
        <f t="shared" si="30"/>
        <v>0</v>
      </c>
      <c r="AN60" s="565">
        <f t="shared" si="30"/>
        <v>0</v>
      </c>
      <c r="AO60" s="565">
        <f t="shared" si="30"/>
        <v>0</v>
      </c>
      <c r="AP60" s="565">
        <f t="shared" si="30"/>
        <v>0</v>
      </c>
      <c r="AQ60" s="565">
        <f t="shared" si="30"/>
        <v>0</v>
      </c>
      <c r="AR60" s="561">
        <f t="shared" si="27"/>
        <v>0</v>
      </c>
      <c r="AS60" s="589" t="e">
        <f t="shared" si="20"/>
        <v>#DIV/0!</v>
      </c>
    </row>
    <row r="61" spans="2:45" s="37" customFormat="1" ht="20.100000000000001" customHeight="1" x14ac:dyDescent="0.25">
      <c r="B61" s="37">
        <f t="shared" si="21"/>
        <v>0</v>
      </c>
      <c r="C61" s="416">
        <f t="shared" si="21"/>
        <v>0</v>
      </c>
      <c r="F61" s="568"/>
      <c r="G61" s="565"/>
      <c r="H61" s="565">
        <f t="shared" si="28"/>
        <v>0</v>
      </c>
      <c r="I61" s="565">
        <f t="shared" si="28"/>
        <v>0</v>
      </c>
      <c r="J61" s="565">
        <f t="shared" si="28"/>
        <v>0</v>
      </c>
      <c r="K61" s="565">
        <f t="shared" si="28"/>
        <v>0</v>
      </c>
      <c r="L61" s="565">
        <f t="shared" si="28"/>
        <v>0</v>
      </c>
      <c r="M61" s="565">
        <f t="shared" si="28"/>
        <v>0</v>
      </c>
      <c r="N61" s="565">
        <f t="shared" si="28"/>
        <v>0</v>
      </c>
      <c r="O61" s="561">
        <f t="shared" si="22"/>
        <v>0</v>
      </c>
      <c r="P61" s="565">
        <f t="shared" si="14"/>
        <v>0</v>
      </c>
      <c r="Q61" s="565">
        <f t="shared" si="14"/>
        <v>0</v>
      </c>
      <c r="R61" s="565">
        <f t="shared" si="14"/>
        <v>0</v>
      </c>
      <c r="S61" s="561">
        <f t="shared" si="23"/>
        <v>0</v>
      </c>
      <c r="T61" s="565">
        <f t="shared" si="15"/>
        <v>0</v>
      </c>
      <c r="U61" s="565">
        <f t="shared" si="15"/>
        <v>0</v>
      </c>
      <c r="V61" s="565">
        <f t="shared" si="15"/>
        <v>0</v>
      </c>
      <c r="W61" s="561">
        <f t="shared" si="24"/>
        <v>0</v>
      </c>
      <c r="X61" s="565">
        <f t="shared" si="16"/>
        <v>0</v>
      </c>
      <c r="Y61" s="565">
        <f t="shared" si="16"/>
        <v>0</v>
      </c>
      <c r="Z61" s="565">
        <f t="shared" si="16"/>
        <v>0</v>
      </c>
      <c r="AA61" s="561">
        <f t="shared" si="25"/>
        <v>0</v>
      </c>
      <c r="AB61" s="565" t="str">
        <f t="shared" si="29"/>
        <v>-</v>
      </c>
      <c r="AC61" s="565" t="str">
        <f t="shared" si="29"/>
        <v>-</v>
      </c>
      <c r="AD61" s="565" t="str">
        <f t="shared" si="29"/>
        <v>-</v>
      </c>
      <c r="AE61" s="565" t="str">
        <f t="shared" si="29"/>
        <v>-</v>
      </c>
      <c r="AF61" s="565" t="str">
        <f t="shared" si="29"/>
        <v>-</v>
      </c>
      <c r="AG61" s="565"/>
      <c r="AH61" s="565"/>
      <c r="AI61" s="565"/>
      <c r="AJ61" s="565" t="str">
        <f t="shared" si="18"/>
        <v>-</v>
      </c>
      <c r="AK61" s="565" t="str">
        <f t="shared" si="18"/>
        <v>-</v>
      </c>
      <c r="AL61" s="561">
        <f t="shared" si="26"/>
        <v>0</v>
      </c>
      <c r="AM61" s="565">
        <f t="shared" si="30"/>
        <v>0</v>
      </c>
      <c r="AN61" s="565">
        <f t="shared" si="30"/>
        <v>0</v>
      </c>
      <c r="AO61" s="565">
        <f t="shared" si="30"/>
        <v>0</v>
      </c>
      <c r="AP61" s="565">
        <f t="shared" si="30"/>
        <v>0</v>
      </c>
      <c r="AQ61" s="565">
        <f t="shared" si="30"/>
        <v>0</v>
      </c>
      <c r="AR61" s="561">
        <f t="shared" si="27"/>
        <v>0</v>
      </c>
      <c r="AS61" s="589" t="e">
        <f t="shared" si="20"/>
        <v>#DIV/0!</v>
      </c>
    </row>
    <row r="62" spans="2:45" s="37" customFormat="1" ht="20.100000000000001" customHeight="1" x14ac:dyDescent="0.25">
      <c r="B62" s="37">
        <f t="shared" si="21"/>
        <v>0</v>
      </c>
      <c r="C62" s="416">
        <f t="shared" si="21"/>
        <v>0</v>
      </c>
      <c r="F62" s="568"/>
      <c r="G62" s="565"/>
      <c r="H62" s="565">
        <f t="shared" si="28"/>
        <v>0</v>
      </c>
      <c r="I62" s="565">
        <f t="shared" si="28"/>
        <v>0</v>
      </c>
      <c r="J62" s="565">
        <f t="shared" si="28"/>
        <v>0</v>
      </c>
      <c r="K62" s="565">
        <f t="shared" si="28"/>
        <v>0</v>
      </c>
      <c r="L62" s="565">
        <f t="shared" si="28"/>
        <v>0</v>
      </c>
      <c r="M62" s="565">
        <f t="shared" si="28"/>
        <v>0</v>
      </c>
      <c r="N62" s="565">
        <f t="shared" si="28"/>
        <v>0</v>
      </c>
      <c r="O62" s="561">
        <f t="shared" si="22"/>
        <v>0</v>
      </c>
      <c r="P62" s="565">
        <f t="shared" si="14"/>
        <v>0</v>
      </c>
      <c r="Q62" s="565">
        <f t="shared" si="14"/>
        <v>0</v>
      </c>
      <c r="R62" s="565">
        <f t="shared" si="14"/>
        <v>0</v>
      </c>
      <c r="S62" s="561">
        <f t="shared" si="23"/>
        <v>0</v>
      </c>
      <c r="T62" s="565">
        <f t="shared" si="15"/>
        <v>0</v>
      </c>
      <c r="U62" s="565">
        <f t="shared" si="15"/>
        <v>0</v>
      </c>
      <c r="V62" s="565">
        <f t="shared" si="15"/>
        <v>0</v>
      </c>
      <c r="W62" s="561">
        <f t="shared" si="24"/>
        <v>0</v>
      </c>
      <c r="X62" s="565">
        <f t="shared" si="16"/>
        <v>0</v>
      </c>
      <c r="Y62" s="565">
        <f t="shared" si="16"/>
        <v>0</v>
      </c>
      <c r="Z62" s="565">
        <f t="shared" si="16"/>
        <v>0</v>
      </c>
      <c r="AA62" s="561">
        <f t="shared" si="25"/>
        <v>0</v>
      </c>
      <c r="AB62" s="565" t="str">
        <f t="shared" si="29"/>
        <v>-</v>
      </c>
      <c r="AC62" s="565" t="str">
        <f t="shared" si="29"/>
        <v>-</v>
      </c>
      <c r="AD62" s="565" t="str">
        <f t="shared" si="29"/>
        <v>-</v>
      </c>
      <c r="AE62" s="565" t="str">
        <f t="shared" si="29"/>
        <v>-</v>
      </c>
      <c r="AF62" s="565" t="str">
        <f t="shared" si="29"/>
        <v>-</v>
      </c>
      <c r="AG62" s="565"/>
      <c r="AH62" s="565"/>
      <c r="AI62" s="565"/>
      <c r="AJ62" s="565" t="str">
        <f t="shared" si="18"/>
        <v>-</v>
      </c>
      <c r="AK62" s="565" t="str">
        <f t="shared" si="18"/>
        <v>-</v>
      </c>
      <c r="AL62" s="561">
        <f t="shared" si="26"/>
        <v>0</v>
      </c>
      <c r="AM62" s="565">
        <f t="shared" si="30"/>
        <v>0</v>
      </c>
      <c r="AN62" s="565">
        <f t="shared" si="30"/>
        <v>0</v>
      </c>
      <c r="AO62" s="565">
        <f t="shared" si="30"/>
        <v>0</v>
      </c>
      <c r="AP62" s="565">
        <f t="shared" si="30"/>
        <v>0</v>
      </c>
      <c r="AQ62" s="565">
        <f t="shared" si="30"/>
        <v>0</v>
      </c>
      <c r="AR62" s="561">
        <f t="shared" si="27"/>
        <v>0</v>
      </c>
      <c r="AS62" s="589" t="e">
        <f t="shared" si="20"/>
        <v>#DIV/0!</v>
      </c>
    </row>
    <row r="63" spans="2:45" s="37" customFormat="1" ht="20.100000000000001" customHeight="1" x14ac:dyDescent="0.25">
      <c r="B63" s="37">
        <f t="shared" ref="B63:C66" si="31">B24</f>
        <v>0</v>
      </c>
      <c r="C63" s="416">
        <f t="shared" si="31"/>
        <v>0</v>
      </c>
      <c r="F63" s="568"/>
      <c r="G63" s="565"/>
      <c r="H63" s="565">
        <f t="shared" ref="H63:N66" si="32">IF(OR(H24="XS",H24=""),H90,"-")</f>
        <v>0</v>
      </c>
      <c r="I63" s="565">
        <f t="shared" si="32"/>
        <v>0</v>
      </c>
      <c r="J63" s="565">
        <f t="shared" si="32"/>
        <v>0</v>
      </c>
      <c r="K63" s="565">
        <f t="shared" si="32"/>
        <v>0</v>
      </c>
      <c r="L63" s="565">
        <f t="shared" si="32"/>
        <v>0</v>
      </c>
      <c r="M63" s="565">
        <f t="shared" si="32"/>
        <v>0</v>
      </c>
      <c r="N63" s="565">
        <f t="shared" si="32"/>
        <v>0</v>
      </c>
      <c r="O63" s="561">
        <f t="shared" si="22"/>
        <v>0</v>
      </c>
      <c r="P63" s="565">
        <f t="shared" ref="P63:R66" si="33">IF(OR(P24="XS",P24=""),P90,"-")</f>
        <v>0</v>
      </c>
      <c r="Q63" s="565">
        <f t="shared" si="33"/>
        <v>0</v>
      </c>
      <c r="R63" s="565">
        <f t="shared" si="33"/>
        <v>0</v>
      </c>
      <c r="S63" s="561">
        <f t="shared" si="23"/>
        <v>0</v>
      </c>
      <c r="T63" s="565">
        <f t="shared" ref="T63:V66" si="34">IF(OR(T24="XS",T24=""),T90,"-")</f>
        <v>0</v>
      </c>
      <c r="U63" s="565">
        <f t="shared" si="34"/>
        <v>0</v>
      </c>
      <c r="V63" s="565">
        <f t="shared" si="34"/>
        <v>0</v>
      </c>
      <c r="W63" s="561">
        <f t="shared" si="24"/>
        <v>0</v>
      </c>
      <c r="X63" s="565">
        <f t="shared" ref="X63:Z66" si="35">IF(OR(X24="XS",X24=""),X90,"-")</f>
        <v>0</v>
      </c>
      <c r="Y63" s="565">
        <f t="shared" si="35"/>
        <v>0</v>
      </c>
      <c r="Z63" s="565">
        <f t="shared" si="35"/>
        <v>0</v>
      </c>
      <c r="AA63" s="561">
        <f t="shared" si="25"/>
        <v>0</v>
      </c>
      <c r="AB63" s="565" t="str">
        <f t="shared" ref="AB63:AF66" si="36">IF(AB24="XS",AB90,"-")</f>
        <v>-</v>
      </c>
      <c r="AC63" s="565" t="str">
        <f t="shared" si="36"/>
        <v>-</v>
      </c>
      <c r="AD63" s="565" t="str">
        <f t="shared" si="36"/>
        <v>-</v>
      </c>
      <c r="AE63" s="565" t="str">
        <f t="shared" si="36"/>
        <v>-</v>
      </c>
      <c r="AF63" s="565" t="str">
        <f t="shared" si="36"/>
        <v>-</v>
      </c>
      <c r="AG63" s="565"/>
      <c r="AH63" s="565"/>
      <c r="AI63" s="565"/>
      <c r="AJ63" s="565" t="str">
        <f t="shared" ref="AJ63:AK66" si="37">IF(AJ24="XS",AJ90,"-")</f>
        <v>-</v>
      </c>
      <c r="AK63" s="565" t="str">
        <f t="shared" si="37"/>
        <v>-</v>
      </c>
      <c r="AL63" s="561">
        <f t="shared" si="26"/>
        <v>0</v>
      </c>
      <c r="AM63" s="565">
        <f t="shared" ref="AM63:AQ66" si="38">IF(OR(AM24="XS",AM24=""),AM90,"-")</f>
        <v>0</v>
      </c>
      <c r="AN63" s="565">
        <f t="shared" si="38"/>
        <v>0</v>
      </c>
      <c r="AO63" s="565">
        <f t="shared" si="38"/>
        <v>0</v>
      </c>
      <c r="AP63" s="565">
        <f t="shared" si="38"/>
        <v>0</v>
      </c>
      <c r="AQ63" s="565">
        <f t="shared" si="38"/>
        <v>0</v>
      </c>
      <c r="AR63" s="561">
        <f t="shared" si="27"/>
        <v>0</v>
      </c>
      <c r="AS63" s="589" t="e">
        <f t="shared" si="20"/>
        <v>#DIV/0!</v>
      </c>
    </row>
    <row r="64" spans="2:45" s="37" customFormat="1" ht="20.100000000000001" customHeight="1" x14ac:dyDescent="0.25">
      <c r="B64" s="37">
        <f t="shared" si="31"/>
        <v>0</v>
      </c>
      <c r="C64" s="416">
        <f t="shared" si="31"/>
        <v>0</v>
      </c>
      <c r="F64" s="568"/>
      <c r="G64" s="565"/>
      <c r="H64" s="565">
        <f t="shared" si="32"/>
        <v>0</v>
      </c>
      <c r="I64" s="565">
        <f t="shared" si="32"/>
        <v>0</v>
      </c>
      <c r="J64" s="565">
        <f t="shared" si="32"/>
        <v>0</v>
      </c>
      <c r="K64" s="565">
        <f t="shared" si="32"/>
        <v>0</v>
      </c>
      <c r="L64" s="565">
        <f t="shared" si="32"/>
        <v>0</v>
      </c>
      <c r="M64" s="565">
        <f t="shared" si="32"/>
        <v>0</v>
      </c>
      <c r="N64" s="565">
        <f t="shared" si="32"/>
        <v>0</v>
      </c>
      <c r="O64" s="561">
        <f t="shared" si="22"/>
        <v>0</v>
      </c>
      <c r="P64" s="565">
        <f t="shared" si="33"/>
        <v>0</v>
      </c>
      <c r="Q64" s="565">
        <f t="shared" si="33"/>
        <v>0</v>
      </c>
      <c r="R64" s="565">
        <f t="shared" si="33"/>
        <v>0</v>
      </c>
      <c r="S64" s="561">
        <f t="shared" si="23"/>
        <v>0</v>
      </c>
      <c r="T64" s="565">
        <f t="shared" si="34"/>
        <v>0</v>
      </c>
      <c r="U64" s="565">
        <f t="shared" si="34"/>
        <v>0</v>
      </c>
      <c r="V64" s="565">
        <f t="shared" si="34"/>
        <v>0</v>
      </c>
      <c r="W64" s="561">
        <f t="shared" si="24"/>
        <v>0</v>
      </c>
      <c r="X64" s="565">
        <f t="shared" si="35"/>
        <v>0</v>
      </c>
      <c r="Y64" s="565">
        <f t="shared" si="35"/>
        <v>0</v>
      </c>
      <c r="Z64" s="565">
        <f t="shared" si="35"/>
        <v>0</v>
      </c>
      <c r="AA64" s="561">
        <f t="shared" si="25"/>
        <v>0</v>
      </c>
      <c r="AB64" s="565" t="str">
        <f t="shared" si="36"/>
        <v>-</v>
      </c>
      <c r="AC64" s="565" t="str">
        <f t="shared" si="36"/>
        <v>-</v>
      </c>
      <c r="AD64" s="565" t="str">
        <f t="shared" si="36"/>
        <v>-</v>
      </c>
      <c r="AE64" s="565" t="str">
        <f t="shared" si="36"/>
        <v>-</v>
      </c>
      <c r="AF64" s="565" t="str">
        <f t="shared" si="36"/>
        <v>-</v>
      </c>
      <c r="AG64" s="565"/>
      <c r="AH64" s="565"/>
      <c r="AI64" s="565"/>
      <c r="AJ64" s="565" t="str">
        <f t="shared" si="37"/>
        <v>-</v>
      </c>
      <c r="AK64" s="565" t="str">
        <f t="shared" si="37"/>
        <v>-</v>
      </c>
      <c r="AL64" s="561">
        <f t="shared" si="26"/>
        <v>0</v>
      </c>
      <c r="AM64" s="565">
        <f t="shared" si="38"/>
        <v>0</v>
      </c>
      <c r="AN64" s="565">
        <f t="shared" si="38"/>
        <v>0</v>
      </c>
      <c r="AO64" s="565">
        <f t="shared" si="38"/>
        <v>0</v>
      </c>
      <c r="AP64" s="565">
        <f t="shared" si="38"/>
        <v>0</v>
      </c>
      <c r="AQ64" s="565">
        <f t="shared" si="38"/>
        <v>0</v>
      </c>
      <c r="AR64" s="561">
        <f t="shared" si="27"/>
        <v>0</v>
      </c>
      <c r="AS64" s="589" t="e">
        <f t="shared" si="20"/>
        <v>#DIV/0!</v>
      </c>
    </row>
    <row r="65" spans="2:45" s="37" customFormat="1" ht="20.100000000000001" customHeight="1" x14ac:dyDescent="0.25">
      <c r="B65" s="37">
        <f t="shared" si="31"/>
        <v>0</v>
      </c>
      <c r="C65" s="416">
        <f t="shared" si="31"/>
        <v>0</v>
      </c>
      <c r="F65" s="568"/>
      <c r="G65" s="565"/>
      <c r="H65" s="565">
        <f t="shared" si="32"/>
        <v>0.1</v>
      </c>
      <c r="I65" s="565">
        <f t="shared" si="32"/>
        <v>0.1</v>
      </c>
      <c r="J65" s="565">
        <f t="shared" si="32"/>
        <v>0.1</v>
      </c>
      <c r="K65" s="565">
        <f t="shared" si="32"/>
        <v>0.2</v>
      </c>
      <c r="L65" s="565">
        <f t="shared" si="32"/>
        <v>0.1</v>
      </c>
      <c r="M65" s="565">
        <f t="shared" si="32"/>
        <v>0.2</v>
      </c>
      <c r="N65" s="565">
        <f t="shared" si="32"/>
        <v>0.2</v>
      </c>
      <c r="O65" s="561">
        <f t="shared" si="22"/>
        <v>0</v>
      </c>
      <c r="P65" s="565">
        <f t="shared" si="33"/>
        <v>0.33333333333333331</v>
      </c>
      <c r="Q65" s="565">
        <f t="shared" si="33"/>
        <v>0.33333333333333331</v>
      </c>
      <c r="R65" s="565">
        <f t="shared" si="33"/>
        <v>0.33333333333333331</v>
      </c>
      <c r="S65" s="561">
        <f t="shared" si="23"/>
        <v>0</v>
      </c>
      <c r="T65" s="565">
        <f t="shared" si="34"/>
        <v>0.33333333333333331</v>
      </c>
      <c r="U65" s="565">
        <f t="shared" si="34"/>
        <v>0.33333333333333331</v>
      </c>
      <c r="V65" s="565">
        <f t="shared" si="34"/>
        <v>0.33333333333333331</v>
      </c>
      <c r="W65" s="561">
        <f t="shared" si="24"/>
        <v>0</v>
      </c>
      <c r="X65" s="565">
        <f t="shared" si="35"/>
        <v>0.33333333333333331</v>
      </c>
      <c r="Y65" s="565">
        <f t="shared" si="35"/>
        <v>0.33333333333333331</v>
      </c>
      <c r="Z65" s="565">
        <f t="shared" si="35"/>
        <v>0.33333333333333331</v>
      </c>
      <c r="AA65" s="561">
        <f t="shared" si="25"/>
        <v>0</v>
      </c>
      <c r="AB65" s="565" t="str">
        <f t="shared" si="36"/>
        <v>-</v>
      </c>
      <c r="AC65" s="565" t="str">
        <f t="shared" si="36"/>
        <v>-</v>
      </c>
      <c r="AD65" s="565" t="str">
        <f t="shared" si="36"/>
        <v>-</v>
      </c>
      <c r="AE65" s="565" t="str">
        <f t="shared" si="36"/>
        <v>-</v>
      </c>
      <c r="AF65" s="565" t="str">
        <f t="shared" si="36"/>
        <v>-</v>
      </c>
      <c r="AG65" s="565"/>
      <c r="AH65" s="565"/>
      <c r="AI65" s="565"/>
      <c r="AJ65" s="565" t="str">
        <f t="shared" si="37"/>
        <v>-</v>
      </c>
      <c r="AK65" s="565" t="str">
        <f t="shared" si="37"/>
        <v>-</v>
      </c>
      <c r="AL65" s="561">
        <f t="shared" si="26"/>
        <v>0</v>
      </c>
      <c r="AM65" s="565">
        <f t="shared" si="38"/>
        <v>0.2</v>
      </c>
      <c r="AN65" s="565">
        <f t="shared" si="38"/>
        <v>0.15</v>
      </c>
      <c r="AO65" s="565">
        <f t="shared" si="38"/>
        <v>0.15</v>
      </c>
      <c r="AP65" s="565">
        <f t="shared" si="38"/>
        <v>0.25</v>
      </c>
      <c r="AQ65" s="565">
        <f t="shared" si="38"/>
        <v>0.25</v>
      </c>
      <c r="AR65" s="561">
        <f t="shared" si="27"/>
        <v>0</v>
      </c>
      <c r="AS65" s="589" t="e">
        <f t="shared" si="20"/>
        <v>#DIV/0!</v>
      </c>
    </row>
    <row r="66" spans="2:45" s="37" customFormat="1" ht="20.100000000000001" customHeight="1" thickBot="1" x14ac:dyDescent="0.3">
      <c r="B66" s="37">
        <f t="shared" si="31"/>
        <v>0</v>
      </c>
      <c r="C66" s="416">
        <f t="shared" si="31"/>
        <v>0</v>
      </c>
      <c r="F66" s="595"/>
      <c r="G66" s="580"/>
      <c r="H66" s="580">
        <f t="shared" si="32"/>
        <v>0.1</v>
      </c>
      <c r="I66" s="580">
        <f t="shared" si="32"/>
        <v>0.1</v>
      </c>
      <c r="J66" s="580">
        <f t="shared" si="32"/>
        <v>0.1</v>
      </c>
      <c r="K66" s="580">
        <f t="shared" si="32"/>
        <v>0.2</v>
      </c>
      <c r="L66" s="580">
        <f t="shared" si="32"/>
        <v>0.1</v>
      </c>
      <c r="M66" s="580">
        <f t="shared" si="32"/>
        <v>0.2</v>
      </c>
      <c r="N66" s="580">
        <f t="shared" si="32"/>
        <v>0.2</v>
      </c>
      <c r="O66" s="596">
        <f t="shared" si="22"/>
        <v>0</v>
      </c>
      <c r="P66" s="580">
        <f t="shared" si="33"/>
        <v>0.33333333333333331</v>
      </c>
      <c r="Q66" s="580">
        <f t="shared" si="33"/>
        <v>0.33333333333333331</v>
      </c>
      <c r="R66" s="580">
        <f t="shared" si="33"/>
        <v>0.33333333333333331</v>
      </c>
      <c r="S66" s="596">
        <f t="shared" si="23"/>
        <v>0</v>
      </c>
      <c r="T66" s="580">
        <f t="shared" si="34"/>
        <v>0.33333333333333331</v>
      </c>
      <c r="U66" s="580">
        <f t="shared" si="34"/>
        <v>0.33333333333333331</v>
      </c>
      <c r="V66" s="580">
        <f t="shared" si="34"/>
        <v>0.33333333333333331</v>
      </c>
      <c r="W66" s="596">
        <f t="shared" si="24"/>
        <v>0</v>
      </c>
      <c r="X66" s="580">
        <f t="shared" si="35"/>
        <v>0.33333333333333331</v>
      </c>
      <c r="Y66" s="580">
        <f t="shared" si="35"/>
        <v>0.33333333333333331</v>
      </c>
      <c r="Z66" s="580">
        <f t="shared" si="35"/>
        <v>0.33333333333333331</v>
      </c>
      <c r="AA66" s="596">
        <f t="shared" si="25"/>
        <v>0</v>
      </c>
      <c r="AB66" s="580" t="str">
        <f t="shared" si="36"/>
        <v>-</v>
      </c>
      <c r="AC66" s="580" t="str">
        <f t="shared" si="36"/>
        <v>-</v>
      </c>
      <c r="AD66" s="580" t="str">
        <f t="shared" si="36"/>
        <v>-</v>
      </c>
      <c r="AE66" s="580" t="str">
        <f t="shared" si="36"/>
        <v>-</v>
      </c>
      <c r="AF66" s="580" t="str">
        <f t="shared" si="36"/>
        <v>-</v>
      </c>
      <c r="AG66" s="580"/>
      <c r="AH66" s="580"/>
      <c r="AI66" s="580"/>
      <c r="AJ66" s="580" t="str">
        <f t="shared" si="37"/>
        <v>-</v>
      </c>
      <c r="AK66" s="580" t="str">
        <f t="shared" si="37"/>
        <v>-</v>
      </c>
      <c r="AL66" s="596">
        <f t="shared" si="26"/>
        <v>0</v>
      </c>
      <c r="AM66" s="580">
        <f t="shared" si="38"/>
        <v>0.2</v>
      </c>
      <c r="AN66" s="580">
        <f t="shared" si="38"/>
        <v>0.15</v>
      </c>
      <c r="AO66" s="580">
        <f t="shared" si="38"/>
        <v>0.15</v>
      </c>
      <c r="AP66" s="580">
        <f t="shared" si="38"/>
        <v>0.25</v>
      </c>
      <c r="AQ66" s="580">
        <f t="shared" si="38"/>
        <v>0.25</v>
      </c>
      <c r="AR66" s="596">
        <f t="shared" si="27"/>
        <v>0</v>
      </c>
      <c r="AS66" s="597" t="e">
        <f t="shared" si="20"/>
        <v>#DIV/0!</v>
      </c>
    </row>
    <row r="67" spans="2:45" s="37" customFormat="1" ht="20.100000000000001" customHeight="1" x14ac:dyDescent="0.25">
      <c r="F67" s="73"/>
      <c r="G67" s="73"/>
      <c r="H67" s="73"/>
      <c r="I67" s="73"/>
      <c r="J67" s="73"/>
      <c r="K67" s="73"/>
      <c r="L67" s="73"/>
      <c r="M67" s="73"/>
      <c r="N67" s="73"/>
      <c r="O67" s="172"/>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row>
    <row r="68" spans="2:45" ht="20.100000000000001" customHeight="1" thickBot="1" x14ac:dyDescent="0.3"/>
    <row r="69" spans="2:45" s="37" customFormat="1" ht="20.100000000000001" customHeight="1" x14ac:dyDescent="0.25">
      <c r="B69" s="37">
        <f t="shared" ref="B69:C85" si="39">B7</f>
        <v>1</v>
      </c>
      <c r="C69" s="416" t="str">
        <f t="shared" si="39"/>
        <v>CBH dos Afluentes do Rio Paranaíba no DF</v>
      </c>
      <c r="D69" s="538" t="s">
        <v>287</v>
      </c>
      <c r="F69" s="573" t="s">
        <v>203</v>
      </c>
      <c r="G69" s="574" t="s">
        <v>203</v>
      </c>
      <c r="H69" s="575">
        <f t="shared" ref="H69:N78" si="40">IF(OR(H7="XS",H7="XN"),H92,0)</f>
        <v>0</v>
      </c>
      <c r="I69" s="575">
        <f t="shared" si="40"/>
        <v>0</v>
      </c>
      <c r="J69" s="575">
        <f t="shared" si="40"/>
        <v>0</v>
      </c>
      <c r="K69" s="575">
        <f t="shared" si="40"/>
        <v>0</v>
      </c>
      <c r="L69" s="575">
        <f t="shared" si="40"/>
        <v>0</v>
      </c>
      <c r="M69" s="575">
        <f t="shared" si="40"/>
        <v>0</v>
      </c>
      <c r="N69" s="575">
        <f t="shared" si="40"/>
        <v>0</v>
      </c>
      <c r="O69" s="563"/>
      <c r="P69" s="575">
        <f t="shared" ref="P69:R89" si="41">IF(OR(P7="XS",P7="XN"),P92,0)</f>
        <v>0</v>
      </c>
      <c r="Q69" s="575">
        <f t="shared" si="41"/>
        <v>0</v>
      </c>
      <c r="R69" s="575">
        <f t="shared" si="41"/>
        <v>0</v>
      </c>
      <c r="S69" s="563"/>
      <c r="T69" s="575">
        <f t="shared" ref="T69:V89" si="42">IF(OR(T7="XS",T7="XN"),T92,0)</f>
        <v>0</v>
      </c>
      <c r="U69" s="575">
        <f t="shared" si="42"/>
        <v>0</v>
      </c>
      <c r="V69" s="575">
        <f t="shared" si="42"/>
        <v>0</v>
      </c>
      <c r="W69" s="563"/>
      <c r="X69" s="575">
        <f t="shared" ref="X69:Z89" si="43">IF(OR(X7="XS",X7="XN"),X92,0)</f>
        <v>0</v>
      </c>
      <c r="Y69" s="575">
        <f t="shared" si="43"/>
        <v>0</v>
      </c>
      <c r="Z69" s="575">
        <f t="shared" si="43"/>
        <v>0</v>
      </c>
      <c r="AA69" s="577"/>
      <c r="AB69" s="575">
        <f t="shared" ref="AB69:AF78" si="44">IF(OR(AB7="XS",AB7="XN"),(AB92-SUM($AJ69:$AK69)*AB92),0)</f>
        <v>0</v>
      </c>
      <c r="AC69" s="575">
        <f t="shared" si="44"/>
        <v>0</v>
      </c>
      <c r="AD69" s="575">
        <f t="shared" si="44"/>
        <v>0</v>
      </c>
      <c r="AE69" s="575">
        <f t="shared" si="44"/>
        <v>0</v>
      </c>
      <c r="AF69" s="575">
        <f t="shared" si="44"/>
        <v>0</v>
      </c>
      <c r="AG69" s="575"/>
      <c r="AH69" s="575"/>
      <c r="AI69" s="575"/>
      <c r="AJ69" s="575">
        <f t="shared" ref="AJ69:AK89" si="45">IF(OR(AJ7="XS",AJ7="XN"),AJ92,0)</f>
        <v>0</v>
      </c>
      <c r="AK69" s="575">
        <f t="shared" si="45"/>
        <v>0</v>
      </c>
      <c r="AL69" s="567"/>
      <c r="AM69" s="575">
        <f t="shared" ref="AM69:AQ78" si="46">IF(OR(AM7="XS",AM7="XN"),AM92,0)</f>
        <v>0</v>
      </c>
      <c r="AN69" s="575">
        <f t="shared" si="46"/>
        <v>0</v>
      </c>
      <c r="AO69" s="575">
        <f t="shared" si="46"/>
        <v>0</v>
      </c>
      <c r="AP69" s="575">
        <f t="shared" si="46"/>
        <v>0</v>
      </c>
      <c r="AQ69" s="575">
        <f t="shared" si="46"/>
        <v>0</v>
      </c>
      <c r="AR69" s="578"/>
    </row>
    <row r="70" spans="2:45" s="37" customFormat="1" ht="20.100000000000001" customHeight="1" x14ac:dyDescent="0.25">
      <c r="B70" s="37">
        <f t="shared" si="39"/>
        <v>2</v>
      </c>
      <c r="C70" s="416" t="str">
        <f t="shared" si="39"/>
        <v>CBH dos Afluentes do Rio Preto</v>
      </c>
      <c r="D70" s="538"/>
      <c r="F70" s="584" t="s">
        <v>203</v>
      </c>
      <c r="G70" s="569" t="s">
        <v>203</v>
      </c>
      <c r="H70" s="570">
        <f t="shared" si="40"/>
        <v>0</v>
      </c>
      <c r="I70" s="570">
        <f t="shared" si="40"/>
        <v>0</v>
      </c>
      <c r="J70" s="570">
        <f t="shared" si="40"/>
        <v>0</v>
      </c>
      <c r="K70" s="570">
        <f t="shared" si="40"/>
        <v>0</v>
      </c>
      <c r="L70" s="570">
        <f t="shared" si="40"/>
        <v>0</v>
      </c>
      <c r="M70" s="570">
        <f t="shared" si="40"/>
        <v>0</v>
      </c>
      <c r="N70" s="570">
        <f t="shared" si="40"/>
        <v>0</v>
      </c>
      <c r="O70" s="560"/>
      <c r="P70" s="570">
        <f t="shared" si="41"/>
        <v>0</v>
      </c>
      <c r="Q70" s="570">
        <f t="shared" si="41"/>
        <v>0</v>
      </c>
      <c r="R70" s="570">
        <f t="shared" si="41"/>
        <v>0</v>
      </c>
      <c r="S70" s="560"/>
      <c r="T70" s="570">
        <f t="shared" si="42"/>
        <v>0</v>
      </c>
      <c r="U70" s="570">
        <f t="shared" si="42"/>
        <v>0</v>
      </c>
      <c r="V70" s="570">
        <f t="shared" si="42"/>
        <v>0</v>
      </c>
      <c r="W70" s="560"/>
      <c r="X70" s="570">
        <f t="shared" si="43"/>
        <v>0</v>
      </c>
      <c r="Y70" s="570">
        <f t="shared" si="43"/>
        <v>0</v>
      </c>
      <c r="Z70" s="570">
        <f t="shared" si="43"/>
        <v>0</v>
      </c>
      <c r="AA70" s="572"/>
      <c r="AB70" s="570">
        <f t="shared" si="44"/>
        <v>0</v>
      </c>
      <c r="AC70" s="570">
        <f t="shared" si="44"/>
        <v>0</v>
      </c>
      <c r="AD70" s="570">
        <f t="shared" si="44"/>
        <v>0</v>
      </c>
      <c r="AE70" s="570">
        <f t="shared" si="44"/>
        <v>0</v>
      </c>
      <c r="AF70" s="570">
        <f t="shared" si="44"/>
        <v>0</v>
      </c>
      <c r="AG70" s="570"/>
      <c r="AH70" s="570"/>
      <c r="AI70" s="570"/>
      <c r="AJ70" s="570">
        <f t="shared" si="45"/>
        <v>0</v>
      </c>
      <c r="AK70" s="570">
        <f t="shared" si="45"/>
        <v>0</v>
      </c>
      <c r="AL70" s="565"/>
      <c r="AM70" s="570">
        <f t="shared" si="46"/>
        <v>0</v>
      </c>
      <c r="AN70" s="570">
        <f t="shared" si="46"/>
        <v>0</v>
      </c>
      <c r="AO70" s="570">
        <f t="shared" si="46"/>
        <v>0</v>
      </c>
      <c r="AP70" s="570">
        <f t="shared" si="46"/>
        <v>0</v>
      </c>
      <c r="AQ70" s="570">
        <f t="shared" si="46"/>
        <v>0</v>
      </c>
      <c r="AR70" s="579"/>
    </row>
    <row r="71" spans="2:45" s="37" customFormat="1" ht="20.100000000000001" customHeight="1" x14ac:dyDescent="0.25">
      <c r="B71" s="37">
        <f t="shared" si="39"/>
        <v>3</v>
      </c>
      <c r="C71" s="416" t="str">
        <f t="shared" si="39"/>
        <v>CBH dos Afluentes do Rio Maranhão</v>
      </c>
      <c r="D71" s="538"/>
      <c r="F71" s="584" t="s">
        <v>203</v>
      </c>
      <c r="G71" s="569" t="s">
        <v>203</v>
      </c>
      <c r="H71" s="570">
        <f t="shared" si="40"/>
        <v>0</v>
      </c>
      <c r="I71" s="570">
        <f t="shared" si="40"/>
        <v>0</v>
      </c>
      <c r="J71" s="570">
        <f t="shared" si="40"/>
        <v>0</v>
      </c>
      <c r="K71" s="570">
        <f t="shared" si="40"/>
        <v>0</v>
      </c>
      <c r="L71" s="570">
        <f t="shared" si="40"/>
        <v>0</v>
      </c>
      <c r="M71" s="570">
        <f t="shared" si="40"/>
        <v>0</v>
      </c>
      <c r="N71" s="570">
        <f t="shared" si="40"/>
        <v>0</v>
      </c>
      <c r="O71" s="560"/>
      <c r="P71" s="570">
        <f t="shared" si="41"/>
        <v>0</v>
      </c>
      <c r="Q71" s="570">
        <f t="shared" si="41"/>
        <v>0</v>
      </c>
      <c r="R71" s="570">
        <f t="shared" si="41"/>
        <v>0</v>
      </c>
      <c r="S71" s="560"/>
      <c r="T71" s="570">
        <f t="shared" si="42"/>
        <v>0</v>
      </c>
      <c r="U71" s="570">
        <f t="shared" si="42"/>
        <v>0</v>
      </c>
      <c r="V71" s="570">
        <f t="shared" si="42"/>
        <v>0</v>
      </c>
      <c r="W71" s="560"/>
      <c r="X71" s="570">
        <f t="shared" si="43"/>
        <v>0</v>
      </c>
      <c r="Y71" s="570">
        <f t="shared" si="43"/>
        <v>0</v>
      </c>
      <c r="Z71" s="570">
        <f t="shared" si="43"/>
        <v>0</v>
      </c>
      <c r="AA71" s="572"/>
      <c r="AB71" s="570">
        <f t="shared" si="44"/>
        <v>0</v>
      </c>
      <c r="AC71" s="570">
        <f t="shared" si="44"/>
        <v>0</v>
      </c>
      <c r="AD71" s="570">
        <f t="shared" si="44"/>
        <v>0</v>
      </c>
      <c r="AE71" s="570">
        <f t="shared" si="44"/>
        <v>0</v>
      </c>
      <c r="AF71" s="570">
        <f t="shared" si="44"/>
        <v>0</v>
      </c>
      <c r="AG71" s="570"/>
      <c r="AH71" s="570"/>
      <c r="AI71" s="570"/>
      <c r="AJ71" s="570">
        <f t="shared" si="45"/>
        <v>0</v>
      </c>
      <c r="AK71" s="570">
        <f t="shared" si="45"/>
        <v>0</v>
      </c>
      <c r="AL71" s="565"/>
      <c r="AM71" s="570">
        <f t="shared" si="46"/>
        <v>0</v>
      </c>
      <c r="AN71" s="570">
        <f t="shared" si="46"/>
        <v>0</v>
      </c>
      <c r="AO71" s="570">
        <f t="shared" si="46"/>
        <v>0</v>
      </c>
      <c r="AP71" s="570">
        <f t="shared" si="46"/>
        <v>0</v>
      </c>
      <c r="AQ71" s="570">
        <f t="shared" si="46"/>
        <v>0</v>
      </c>
      <c r="AR71" s="579"/>
    </row>
    <row r="72" spans="2:45" s="37" customFormat="1" ht="20.100000000000001" customHeight="1" x14ac:dyDescent="0.25">
      <c r="B72" s="37">
        <f t="shared" si="39"/>
        <v>0</v>
      </c>
      <c r="C72" s="416">
        <f t="shared" si="39"/>
        <v>0</v>
      </c>
      <c r="D72" s="538"/>
      <c r="F72" s="584" t="s">
        <v>203</v>
      </c>
      <c r="G72" s="569" t="s">
        <v>203</v>
      </c>
      <c r="H72" s="570">
        <f t="shared" si="40"/>
        <v>0</v>
      </c>
      <c r="I72" s="570">
        <f t="shared" si="40"/>
        <v>0</v>
      </c>
      <c r="J72" s="570">
        <f t="shared" si="40"/>
        <v>0</v>
      </c>
      <c r="K72" s="570">
        <f t="shared" si="40"/>
        <v>0</v>
      </c>
      <c r="L72" s="570">
        <f t="shared" si="40"/>
        <v>0</v>
      </c>
      <c r="M72" s="570">
        <f t="shared" si="40"/>
        <v>0</v>
      </c>
      <c r="N72" s="570">
        <f t="shared" si="40"/>
        <v>0</v>
      </c>
      <c r="O72" s="560"/>
      <c r="P72" s="570">
        <f t="shared" si="41"/>
        <v>0</v>
      </c>
      <c r="Q72" s="570">
        <f t="shared" si="41"/>
        <v>0</v>
      </c>
      <c r="R72" s="570">
        <f t="shared" si="41"/>
        <v>0</v>
      </c>
      <c r="S72" s="560"/>
      <c r="T72" s="570">
        <f t="shared" si="42"/>
        <v>0</v>
      </c>
      <c r="U72" s="570">
        <f t="shared" si="42"/>
        <v>0</v>
      </c>
      <c r="V72" s="570">
        <f t="shared" si="42"/>
        <v>0</v>
      </c>
      <c r="W72" s="560"/>
      <c r="X72" s="570">
        <f t="shared" si="43"/>
        <v>0</v>
      </c>
      <c r="Y72" s="570">
        <f t="shared" si="43"/>
        <v>0</v>
      </c>
      <c r="Z72" s="570">
        <f t="shared" si="43"/>
        <v>0</v>
      </c>
      <c r="AA72" s="572"/>
      <c r="AB72" s="570">
        <f t="shared" si="44"/>
        <v>0</v>
      </c>
      <c r="AC72" s="570">
        <f t="shared" si="44"/>
        <v>0</v>
      </c>
      <c r="AD72" s="570">
        <f t="shared" si="44"/>
        <v>0</v>
      </c>
      <c r="AE72" s="570">
        <f t="shared" si="44"/>
        <v>0</v>
      </c>
      <c r="AF72" s="570">
        <f t="shared" si="44"/>
        <v>0</v>
      </c>
      <c r="AG72" s="570"/>
      <c r="AH72" s="570"/>
      <c r="AI72" s="570"/>
      <c r="AJ72" s="570">
        <f t="shared" si="45"/>
        <v>0</v>
      </c>
      <c r="AK72" s="570">
        <f t="shared" si="45"/>
        <v>0</v>
      </c>
      <c r="AL72" s="565"/>
      <c r="AM72" s="570">
        <f t="shared" si="46"/>
        <v>0</v>
      </c>
      <c r="AN72" s="570">
        <f t="shared" si="46"/>
        <v>0</v>
      </c>
      <c r="AO72" s="570">
        <f t="shared" si="46"/>
        <v>0</v>
      </c>
      <c r="AP72" s="570">
        <f t="shared" si="46"/>
        <v>0</v>
      </c>
      <c r="AQ72" s="570">
        <f t="shared" si="46"/>
        <v>0</v>
      </c>
      <c r="AR72" s="579"/>
    </row>
    <row r="73" spans="2:45" s="37" customFormat="1" ht="20.100000000000001" customHeight="1" x14ac:dyDescent="0.25">
      <c r="B73" s="37">
        <f t="shared" si="39"/>
        <v>0</v>
      </c>
      <c r="C73" s="416">
        <f t="shared" si="39"/>
        <v>0</v>
      </c>
      <c r="D73" s="538"/>
      <c r="F73" s="584" t="s">
        <v>203</v>
      </c>
      <c r="G73" s="569" t="s">
        <v>203</v>
      </c>
      <c r="H73" s="570">
        <f t="shared" si="40"/>
        <v>0</v>
      </c>
      <c r="I73" s="570">
        <f t="shared" si="40"/>
        <v>0</v>
      </c>
      <c r="J73" s="570">
        <f t="shared" si="40"/>
        <v>0</v>
      </c>
      <c r="K73" s="570">
        <f t="shared" si="40"/>
        <v>0</v>
      </c>
      <c r="L73" s="570">
        <f t="shared" si="40"/>
        <v>0</v>
      </c>
      <c r="M73" s="570">
        <f t="shared" si="40"/>
        <v>0</v>
      </c>
      <c r="N73" s="570">
        <f t="shared" si="40"/>
        <v>0</v>
      </c>
      <c r="O73" s="560"/>
      <c r="P73" s="570">
        <f t="shared" si="41"/>
        <v>0</v>
      </c>
      <c r="Q73" s="570">
        <f t="shared" si="41"/>
        <v>0</v>
      </c>
      <c r="R73" s="570">
        <f t="shared" si="41"/>
        <v>0</v>
      </c>
      <c r="S73" s="560"/>
      <c r="T73" s="570">
        <f t="shared" si="42"/>
        <v>0</v>
      </c>
      <c r="U73" s="570">
        <f t="shared" si="42"/>
        <v>0</v>
      </c>
      <c r="V73" s="570">
        <f t="shared" si="42"/>
        <v>0</v>
      </c>
      <c r="W73" s="560"/>
      <c r="X73" s="570">
        <f t="shared" si="43"/>
        <v>0</v>
      </c>
      <c r="Y73" s="570">
        <f t="shared" si="43"/>
        <v>0</v>
      </c>
      <c r="Z73" s="570">
        <f t="shared" si="43"/>
        <v>0</v>
      </c>
      <c r="AA73" s="572"/>
      <c r="AB73" s="570">
        <f t="shared" si="44"/>
        <v>0</v>
      </c>
      <c r="AC73" s="570">
        <f t="shared" si="44"/>
        <v>0</v>
      </c>
      <c r="AD73" s="570">
        <f t="shared" si="44"/>
        <v>0</v>
      </c>
      <c r="AE73" s="570">
        <f t="shared" si="44"/>
        <v>0</v>
      </c>
      <c r="AF73" s="570">
        <f t="shared" si="44"/>
        <v>0</v>
      </c>
      <c r="AG73" s="570"/>
      <c r="AH73" s="570"/>
      <c r="AI73" s="570"/>
      <c r="AJ73" s="570">
        <f t="shared" si="45"/>
        <v>0</v>
      </c>
      <c r="AK73" s="570">
        <f t="shared" si="45"/>
        <v>0</v>
      </c>
      <c r="AL73" s="565"/>
      <c r="AM73" s="570">
        <f t="shared" si="46"/>
        <v>0</v>
      </c>
      <c r="AN73" s="570">
        <f t="shared" si="46"/>
        <v>0</v>
      </c>
      <c r="AO73" s="570">
        <f t="shared" si="46"/>
        <v>0</v>
      </c>
      <c r="AP73" s="570">
        <f t="shared" si="46"/>
        <v>0</v>
      </c>
      <c r="AQ73" s="570">
        <f t="shared" si="46"/>
        <v>0</v>
      </c>
      <c r="AR73" s="579"/>
    </row>
    <row r="74" spans="2:45" s="37" customFormat="1" ht="20.100000000000001" customHeight="1" x14ac:dyDescent="0.25">
      <c r="B74" s="37">
        <f t="shared" si="39"/>
        <v>0</v>
      </c>
      <c r="C74" s="416">
        <f t="shared" si="39"/>
        <v>0</v>
      </c>
      <c r="D74" s="538"/>
      <c r="F74" s="584" t="s">
        <v>203</v>
      </c>
      <c r="G74" s="569" t="s">
        <v>203</v>
      </c>
      <c r="H74" s="570">
        <f t="shared" si="40"/>
        <v>0</v>
      </c>
      <c r="I74" s="570">
        <f t="shared" si="40"/>
        <v>0</v>
      </c>
      <c r="J74" s="570">
        <f t="shared" si="40"/>
        <v>0</v>
      </c>
      <c r="K74" s="570">
        <f t="shared" si="40"/>
        <v>0</v>
      </c>
      <c r="L74" s="570">
        <f t="shared" si="40"/>
        <v>0</v>
      </c>
      <c r="M74" s="570">
        <f t="shared" si="40"/>
        <v>0</v>
      </c>
      <c r="N74" s="570">
        <f t="shared" si="40"/>
        <v>0</v>
      </c>
      <c r="O74" s="560"/>
      <c r="P74" s="570">
        <f t="shared" si="41"/>
        <v>0</v>
      </c>
      <c r="Q74" s="570">
        <f t="shared" si="41"/>
        <v>0</v>
      </c>
      <c r="R74" s="570">
        <f t="shared" si="41"/>
        <v>0</v>
      </c>
      <c r="S74" s="560"/>
      <c r="T74" s="570">
        <f t="shared" si="42"/>
        <v>0</v>
      </c>
      <c r="U74" s="570">
        <f t="shared" si="42"/>
        <v>0</v>
      </c>
      <c r="V74" s="570">
        <f t="shared" si="42"/>
        <v>0</v>
      </c>
      <c r="W74" s="560"/>
      <c r="X74" s="570">
        <f t="shared" si="43"/>
        <v>0</v>
      </c>
      <c r="Y74" s="570">
        <f t="shared" si="43"/>
        <v>0</v>
      </c>
      <c r="Z74" s="570">
        <f t="shared" si="43"/>
        <v>0</v>
      </c>
      <c r="AA74" s="572"/>
      <c r="AB74" s="570">
        <f t="shared" si="44"/>
        <v>0</v>
      </c>
      <c r="AC74" s="570">
        <f t="shared" si="44"/>
        <v>0</v>
      </c>
      <c r="AD74" s="570">
        <f t="shared" si="44"/>
        <v>0</v>
      </c>
      <c r="AE74" s="570">
        <f t="shared" si="44"/>
        <v>0</v>
      </c>
      <c r="AF74" s="570">
        <f t="shared" si="44"/>
        <v>0</v>
      </c>
      <c r="AG74" s="570"/>
      <c r="AH74" s="570"/>
      <c r="AI74" s="570"/>
      <c r="AJ74" s="570">
        <f t="shared" si="45"/>
        <v>0</v>
      </c>
      <c r="AK74" s="570">
        <f t="shared" si="45"/>
        <v>0</v>
      </c>
      <c r="AL74" s="565"/>
      <c r="AM74" s="570">
        <f t="shared" si="46"/>
        <v>0</v>
      </c>
      <c r="AN74" s="570">
        <f t="shared" si="46"/>
        <v>0</v>
      </c>
      <c r="AO74" s="570">
        <f t="shared" si="46"/>
        <v>0</v>
      </c>
      <c r="AP74" s="570">
        <f t="shared" si="46"/>
        <v>0</v>
      </c>
      <c r="AQ74" s="570">
        <f t="shared" si="46"/>
        <v>0</v>
      </c>
      <c r="AR74" s="579"/>
    </row>
    <row r="75" spans="2:45" s="37" customFormat="1" ht="20.100000000000001" customHeight="1" x14ac:dyDescent="0.25">
      <c r="B75" s="37">
        <f t="shared" si="39"/>
        <v>0</v>
      </c>
      <c r="C75" s="416">
        <f t="shared" si="39"/>
        <v>0</v>
      </c>
      <c r="D75" s="538"/>
      <c r="F75" s="584" t="s">
        <v>203</v>
      </c>
      <c r="G75" s="569" t="s">
        <v>203</v>
      </c>
      <c r="H75" s="570">
        <f t="shared" si="40"/>
        <v>0</v>
      </c>
      <c r="I75" s="570">
        <f t="shared" si="40"/>
        <v>0</v>
      </c>
      <c r="J75" s="570">
        <f t="shared" si="40"/>
        <v>0</v>
      </c>
      <c r="K75" s="570">
        <f t="shared" si="40"/>
        <v>0</v>
      </c>
      <c r="L75" s="570">
        <f t="shared" si="40"/>
        <v>0</v>
      </c>
      <c r="M75" s="570">
        <f t="shared" si="40"/>
        <v>0</v>
      </c>
      <c r="N75" s="570">
        <f t="shared" si="40"/>
        <v>0</v>
      </c>
      <c r="O75" s="560"/>
      <c r="P75" s="570">
        <f t="shared" si="41"/>
        <v>0</v>
      </c>
      <c r="Q75" s="570">
        <f t="shared" si="41"/>
        <v>0</v>
      </c>
      <c r="R75" s="570">
        <f t="shared" si="41"/>
        <v>0</v>
      </c>
      <c r="S75" s="560"/>
      <c r="T75" s="570">
        <f t="shared" si="42"/>
        <v>0</v>
      </c>
      <c r="U75" s="570">
        <f t="shared" si="42"/>
        <v>0</v>
      </c>
      <c r="V75" s="570">
        <f t="shared" si="42"/>
        <v>0</v>
      </c>
      <c r="W75" s="560"/>
      <c r="X75" s="570">
        <f t="shared" si="43"/>
        <v>0</v>
      </c>
      <c r="Y75" s="570">
        <f t="shared" si="43"/>
        <v>0</v>
      </c>
      <c r="Z75" s="570">
        <f t="shared" si="43"/>
        <v>0</v>
      </c>
      <c r="AA75" s="572"/>
      <c r="AB75" s="570">
        <f t="shared" si="44"/>
        <v>0</v>
      </c>
      <c r="AC75" s="570">
        <f t="shared" si="44"/>
        <v>0</v>
      </c>
      <c r="AD75" s="570">
        <f t="shared" si="44"/>
        <v>0</v>
      </c>
      <c r="AE75" s="570">
        <f t="shared" si="44"/>
        <v>0</v>
      </c>
      <c r="AF75" s="570">
        <f t="shared" si="44"/>
        <v>0</v>
      </c>
      <c r="AG75" s="570"/>
      <c r="AH75" s="570"/>
      <c r="AI75" s="570"/>
      <c r="AJ75" s="570">
        <f t="shared" si="45"/>
        <v>0</v>
      </c>
      <c r="AK75" s="570">
        <f t="shared" si="45"/>
        <v>0</v>
      </c>
      <c r="AL75" s="565"/>
      <c r="AM75" s="570">
        <f t="shared" si="46"/>
        <v>0</v>
      </c>
      <c r="AN75" s="570">
        <f t="shared" si="46"/>
        <v>0</v>
      </c>
      <c r="AO75" s="570">
        <f t="shared" si="46"/>
        <v>0</v>
      </c>
      <c r="AP75" s="570">
        <f t="shared" si="46"/>
        <v>0</v>
      </c>
      <c r="AQ75" s="570">
        <f t="shared" si="46"/>
        <v>0</v>
      </c>
      <c r="AR75" s="579"/>
    </row>
    <row r="76" spans="2:45" s="37" customFormat="1" ht="20.100000000000001" customHeight="1" x14ac:dyDescent="0.25">
      <c r="B76" s="37">
        <f t="shared" si="39"/>
        <v>0</v>
      </c>
      <c r="C76" s="416">
        <f t="shared" si="39"/>
        <v>0</v>
      </c>
      <c r="D76" s="538"/>
      <c r="F76" s="584" t="s">
        <v>203</v>
      </c>
      <c r="G76" s="569" t="s">
        <v>203</v>
      </c>
      <c r="H76" s="570">
        <f t="shared" si="40"/>
        <v>0</v>
      </c>
      <c r="I76" s="570">
        <f t="shared" si="40"/>
        <v>0</v>
      </c>
      <c r="J76" s="570">
        <f t="shared" si="40"/>
        <v>0</v>
      </c>
      <c r="K76" s="570">
        <f t="shared" si="40"/>
        <v>0</v>
      </c>
      <c r="L76" s="570">
        <f t="shared" si="40"/>
        <v>0</v>
      </c>
      <c r="M76" s="570">
        <f t="shared" si="40"/>
        <v>0</v>
      </c>
      <c r="N76" s="570">
        <f t="shared" si="40"/>
        <v>0</v>
      </c>
      <c r="O76" s="560"/>
      <c r="P76" s="570">
        <f t="shared" si="41"/>
        <v>0</v>
      </c>
      <c r="Q76" s="570">
        <f t="shared" si="41"/>
        <v>0</v>
      </c>
      <c r="R76" s="570">
        <f t="shared" si="41"/>
        <v>0</v>
      </c>
      <c r="S76" s="560"/>
      <c r="T76" s="570">
        <f t="shared" si="42"/>
        <v>0</v>
      </c>
      <c r="U76" s="570">
        <f t="shared" si="42"/>
        <v>0</v>
      </c>
      <c r="V76" s="570">
        <f t="shared" si="42"/>
        <v>0</v>
      </c>
      <c r="W76" s="560"/>
      <c r="X76" s="570">
        <f t="shared" si="43"/>
        <v>0</v>
      </c>
      <c r="Y76" s="570">
        <f t="shared" si="43"/>
        <v>0</v>
      </c>
      <c r="Z76" s="570">
        <f t="shared" si="43"/>
        <v>0</v>
      </c>
      <c r="AA76" s="572"/>
      <c r="AB76" s="570">
        <f t="shared" si="44"/>
        <v>0</v>
      </c>
      <c r="AC76" s="570">
        <f t="shared" si="44"/>
        <v>0</v>
      </c>
      <c r="AD76" s="570">
        <f t="shared" si="44"/>
        <v>0</v>
      </c>
      <c r="AE76" s="570">
        <f t="shared" si="44"/>
        <v>0</v>
      </c>
      <c r="AF76" s="570">
        <f t="shared" si="44"/>
        <v>0</v>
      </c>
      <c r="AG76" s="570"/>
      <c r="AH76" s="570"/>
      <c r="AI76" s="570"/>
      <c r="AJ76" s="570">
        <f t="shared" si="45"/>
        <v>0</v>
      </c>
      <c r="AK76" s="570">
        <f t="shared" si="45"/>
        <v>0</v>
      </c>
      <c r="AL76" s="565"/>
      <c r="AM76" s="570">
        <f t="shared" si="46"/>
        <v>0</v>
      </c>
      <c r="AN76" s="570">
        <f t="shared" si="46"/>
        <v>0</v>
      </c>
      <c r="AO76" s="570">
        <f t="shared" si="46"/>
        <v>0</v>
      </c>
      <c r="AP76" s="570">
        <f t="shared" si="46"/>
        <v>0</v>
      </c>
      <c r="AQ76" s="570">
        <f t="shared" si="46"/>
        <v>0</v>
      </c>
      <c r="AR76" s="579"/>
    </row>
    <row r="77" spans="2:45" s="37" customFormat="1" ht="20.100000000000001" customHeight="1" x14ac:dyDescent="0.25">
      <c r="B77" s="37">
        <f t="shared" si="39"/>
        <v>0</v>
      </c>
      <c r="C77" s="416">
        <f t="shared" si="39"/>
        <v>0</v>
      </c>
      <c r="D77" s="538"/>
      <c r="F77" s="584" t="s">
        <v>203</v>
      </c>
      <c r="G77" s="569" t="s">
        <v>203</v>
      </c>
      <c r="H77" s="570">
        <f t="shared" si="40"/>
        <v>0</v>
      </c>
      <c r="I77" s="570">
        <f t="shared" si="40"/>
        <v>0</v>
      </c>
      <c r="J77" s="570">
        <f t="shared" si="40"/>
        <v>0</v>
      </c>
      <c r="K77" s="570">
        <f t="shared" si="40"/>
        <v>0</v>
      </c>
      <c r="L77" s="570">
        <f t="shared" si="40"/>
        <v>0</v>
      </c>
      <c r="M77" s="570">
        <f t="shared" si="40"/>
        <v>0</v>
      </c>
      <c r="N77" s="570">
        <f t="shared" si="40"/>
        <v>0</v>
      </c>
      <c r="O77" s="560"/>
      <c r="P77" s="570">
        <f t="shared" si="41"/>
        <v>0</v>
      </c>
      <c r="Q77" s="570">
        <f t="shared" si="41"/>
        <v>0</v>
      </c>
      <c r="R77" s="570">
        <f t="shared" si="41"/>
        <v>0</v>
      </c>
      <c r="S77" s="560"/>
      <c r="T77" s="570">
        <f t="shared" si="42"/>
        <v>0</v>
      </c>
      <c r="U77" s="570">
        <f t="shared" si="42"/>
        <v>0</v>
      </c>
      <c r="V77" s="570">
        <f t="shared" si="42"/>
        <v>0</v>
      </c>
      <c r="W77" s="560"/>
      <c r="X77" s="570">
        <f t="shared" si="43"/>
        <v>0</v>
      </c>
      <c r="Y77" s="570">
        <f t="shared" si="43"/>
        <v>0</v>
      </c>
      <c r="Z77" s="570">
        <f t="shared" si="43"/>
        <v>0</v>
      </c>
      <c r="AA77" s="572"/>
      <c r="AB77" s="570">
        <f t="shared" si="44"/>
        <v>0</v>
      </c>
      <c r="AC77" s="570">
        <f t="shared" si="44"/>
        <v>0</v>
      </c>
      <c r="AD77" s="570">
        <f t="shared" si="44"/>
        <v>0</v>
      </c>
      <c r="AE77" s="570">
        <f t="shared" si="44"/>
        <v>0</v>
      </c>
      <c r="AF77" s="570">
        <f t="shared" si="44"/>
        <v>0</v>
      </c>
      <c r="AG77" s="570"/>
      <c r="AH77" s="570"/>
      <c r="AI77" s="570"/>
      <c r="AJ77" s="570">
        <f t="shared" si="45"/>
        <v>0</v>
      </c>
      <c r="AK77" s="570">
        <f t="shared" si="45"/>
        <v>0</v>
      </c>
      <c r="AL77" s="565"/>
      <c r="AM77" s="570">
        <f t="shared" si="46"/>
        <v>0</v>
      </c>
      <c r="AN77" s="570">
        <f t="shared" si="46"/>
        <v>0</v>
      </c>
      <c r="AO77" s="570">
        <f t="shared" si="46"/>
        <v>0</v>
      </c>
      <c r="AP77" s="570">
        <f t="shared" si="46"/>
        <v>0</v>
      </c>
      <c r="AQ77" s="570">
        <f t="shared" si="46"/>
        <v>0</v>
      </c>
      <c r="AR77" s="579"/>
    </row>
    <row r="78" spans="2:45" s="37" customFormat="1" ht="20.100000000000001" customHeight="1" x14ac:dyDescent="0.25">
      <c r="B78" s="37">
        <f t="shared" si="39"/>
        <v>0</v>
      </c>
      <c r="C78" s="416">
        <f t="shared" si="39"/>
        <v>0</v>
      </c>
      <c r="D78" s="538"/>
      <c r="F78" s="584" t="s">
        <v>203</v>
      </c>
      <c r="G78" s="569" t="s">
        <v>203</v>
      </c>
      <c r="H78" s="570">
        <f t="shared" si="40"/>
        <v>0</v>
      </c>
      <c r="I78" s="570">
        <f t="shared" si="40"/>
        <v>0</v>
      </c>
      <c r="J78" s="570">
        <f t="shared" si="40"/>
        <v>0</v>
      </c>
      <c r="K78" s="570">
        <f t="shared" si="40"/>
        <v>0</v>
      </c>
      <c r="L78" s="570">
        <f t="shared" si="40"/>
        <v>0</v>
      </c>
      <c r="M78" s="570">
        <f t="shared" si="40"/>
        <v>0</v>
      </c>
      <c r="N78" s="570">
        <f t="shared" si="40"/>
        <v>0</v>
      </c>
      <c r="O78" s="560"/>
      <c r="P78" s="570">
        <f t="shared" si="41"/>
        <v>0</v>
      </c>
      <c r="Q78" s="570">
        <f t="shared" si="41"/>
        <v>0</v>
      </c>
      <c r="R78" s="570">
        <f t="shared" si="41"/>
        <v>0</v>
      </c>
      <c r="S78" s="560"/>
      <c r="T78" s="570">
        <f t="shared" si="42"/>
        <v>0</v>
      </c>
      <c r="U78" s="570">
        <f t="shared" si="42"/>
        <v>0</v>
      </c>
      <c r="V78" s="570">
        <f t="shared" si="42"/>
        <v>0</v>
      </c>
      <c r="W78" s="560"/>
      <c r="X78" s="570">
        <f t="shared" si="43"/>
        <v>0</v>
      </c>
      <c r="Y78" s="570">
        <f t="shared" si="43"/>
        <v>0</v>
      </c>
      <c r="Z78" s="570">
        <f t="shared" si="43"/>
        <v>0</v>
      </c>
      <c r="AA78" s="572"/>
      <c r="AB78" s="570">
        <f t="shared" si="44"/>
        <v>0</v>
      </c>
      <c r="AC78" s="570">
        <f t="shared" si="44"/>
        <v>0</v>
      </c>
      <c r="AD78" s="570">
        <f t="shared" si="44"/>
        <v>0</v>
      </c>
      <c r="AE78" s="570">
        <f t="shared" si="44"/>
        <v>0</v>
      </c>
      <c r="AF78" s="570">
        <f t="shared" si="44"/>
        <v>0</v>
      </c>
      <c r="AG78" s="570"/>
      <c r="AH78" s="570"/>
      <c r="AI78" s="570"/>
      <c r="AJ78" s="570">
        <f t="shared" si="45"/>
        <v>0</v>
      </c>
      <c r="AK78" s="570">
        <f t="shared" si="45"/>
        <v>0</v>
      </c>
      <c r="AL78" s="565"/>
      <c r="AM78" s="570">
        <f t="shared" si="46"/>
        <v>0</v>
      </c>
      <c r="AN78" s="570">
        <f t="shared" si="46"/>
        <v>0</v>
      </c>
      <c r="AO78" s="570">
        <f t="shared" si="46"/>
        <v>0</v>
      </c>
      <c r="AP78" s="570">
        <f t="shared" si="46"/>
        <v>0</v>
      </c>
      <c r="AQ78" s="570">
        <f t="shared" si="46"/>
        <v>0</v>
      </c>
      <c r="AR78" s="579"/>
    </row>
    <row r="79" spans="2:45" s="37" customFormat="1" ht="20.100000000000001" customHeight="1" x14ac:dyDescent="0.25">
      <c r="B79" s="37">
        <f t="shared" si="39"/>
        <v>0</v>
      </c>
      <c r="C79" s="416">
        <f t="shared" si="39"/>
        <v>0</v>
      </c>
      <c r="D79" s="538"/>
      <c r="F79" s="584" t="s">
        <v>203</v>
      </c>
      <c r="G79" s="569" t="s">
        <v>203</v>
      </c>
      <c r="H79" s="570">
        <f t="shared" ref="H79:N88" si="47">IF(OR(H17="XS",H17="XN"),H102,0)</f>
        <v>0</v>
      </c>
      <c r="I79" s="570">
        <f t="shared" si="47"/>
        <v>0</v>
      </c>
      <c r="J79" s="570">
        <f t="shared" si="47"/>
        <v>0</v>
      </c>
      <c r="K79" s="570">
        <f t="shared" si="47"/>
        <v>0</v>
      </c>
      <c r="L79" s="570">
        <f t="shared" si="47"/>
        <v>0</v>
      </c>
      <c r="M79" s="570">
        <f t="shared" si="47"/>
        <v>0</v>
      </c>
      <c r="N79" s="570">
        <f t="shared" si="47"/>
        <v>0</v>
      </c>
      <c r="O79" s="560"/>
      <c r="P79" s="570">
        <f t="shared" si="41"/>
        <v>0</v>
      </c>
      <c r="Q79" s="570">
        <f t="shared" si="41"/>
        <v>0</v>
      </c>
      <c r="R79" s="570">
        <f t="shared" si="41"/>
        <v>0</v>
      </c>
      <c r="S79" s="560"/>
      <c r="T79" s="570">
        <f t="shared" si="42"/>
        <v>0</v>
      </c>
      <c r="U79" s="570">
        <f t="shared" si="42"/>
        <v>0</v>
      </c>
      <c r="V79" s="570">
        <f t="shared" si="42"/>
        <v>0</v>
      </c>
      <c r="W79" s="560"/>
      <c r="X79" s="570">
        <f t="shared" si="43"/>
        <v>0</v>
      </c>
      <c r="Y79" s="570">
        <f t="shared" si="43"/>
        <v>0</v>
      </c>
      <c r="Z79" s="570">
        <f t="shared" si="43"/>
        <v>0</v>
      </c>
      <c r="AA79" s="572"/>
      <c r="AB79" s="570">
        <f t="shared" ref="AB79:AF88" si="48">IF(OR(AB17="XS",AB17="XN"),(AB102-SUM($AJ79:$AK79)*AB102),0)</f>
        <v>0</v>
      </c>
      <c r="AC79" s="570">
        <f t="shared" si="48"/>
        <v>0</v>
      </c>
      <c r="AD79" s="570">
        <f t="shared" si="48"/>
        <v>0</v>
      </c>
      <c r="AE79" s="570">
        <f t="shared" si="48"/>
        <v>0</v>
      </c>
      <c r="AF79" s="570">
        <f t="shared" si="48"/>
        <v>0</v>
      </c>
      <c r="AG79" s="570"/>
      <c r="AH79" s="570"/>
      <c r="AI79" s="570"/>
      <c r="AJ79" s="570">
        <f t="shared" si="45"/>
        <v>0</v>
      </c>
      <c r="AK79" s="570">
        <f t="shared" si="45"/>
        <v>0</v>
      </c>
      <c r="AL79" s="565"/>
      <c r="AM79" s="570">
        <f t="shared" ref="AM79:AQ88" si="49">IF(OR(AM17="XS",AM17="XN"),AM102,0)</f>
        <v>0</v>
      </c>
      <c r="AN79" s="570">
        <f t="shared" si="49"/>
        <v>0</v>
      </c>
      <c r="AO79" s="570">
        <f t="shared" si="49"/>
        <v>0</v>
      </c>
      <c r="AP79" s="570">
        <f t="shared" si="49"/>
        <v>0</v>
      </c>
      <c r="AQ79" s="570">
        <f t="shared" si="49"/>
        <v>0</v>
      </c>
      <c r="AR79" s="579"/>
    </row>
    <row r="80" spans="2:45" s="37" customFormat="1" ht="20.100000000000001" customHeight="1" x14ac:dyDescent="0.25">
      <c r="B80" s="37">
        <f t="shared" si="39"/>
        <v>0</v>
      </c>
      <c r="C80" s="416">
        <f t="shared" si="39"/>
        <v>0</v>
      </c>
      <c r="D80" s="538"/>
      <c r="F80" s="584" t="s">
        <v>203</v>
      </c>
      <c r="G80" s="569" t="s">
        <v>203</v>
      </c>
      <c r="H80" s="570">
        <f t="shared" si="47"/>
        <v>0</v>
      </c>
      <c r="I80" s="570">
        <f t="shared" si="47"/>
        <v>0</v>
      </c>
      <c r="J80" s="570">
        <f t="shared" si="47"/>
        <v>0</v>
      </c>
      <c r="K80" s="570">
        <f t="shared" si="47"/>
        <v>0</v>
      </c>
      <c r="L80" s="570">
        <f t="shared" si="47"/>
        <v>0</v>
      </c>
      <c r="M80" s="570">
        <f t="shared" si="47"/>
        <v>0</v>
      </c>
      <c r="N80" s="570">
        <f t="shared" si="47"/>
        <v>0</v>
      </c>
      <c r="O80" s="560"/>
      <c r="P80" s="570">
        <f t="shared" si="41"/>
        <v>0</v>
      </c>
      <c r="Q80" s="570">
        <f t="shared" si="41"/>
        <v>0</v>
      </c>
      <c r="R80" s="570">
        <f t="shared" si="41"/>
        <v>0</v>
      </c>
      <c r="S80" s="560"/>
      <c r="T80" s="570">
        <f t="shared" si="42"/>
        <v>0</v>
      </c>
      <c r="U80" s="570">
        <f t="shared" si="42"/>
        <v>0</v>
      </c>
      <c r="V80" s="570">
        <f t="shared" si="42"/>
        <v>0</v>
      </c>
      <c r="W80" s="560"/>
      <c r="X80" s="570">
        <f t="shared" si="43"/>
        <v>0</v>
      </c>
      <c r="Y80" s="570">
        <f t="shared" si="43"/>
        <v>0</v>
      </c>
      <c r="Z80" s="570">
        <f t="shared" si="43"/>
        <v>0</v>
      </c>
      <c r="AA80" s="572"/>
      <c r="AB80" s="570">
        <f t="shared" si="48"/>
        <v>0</v>
      </c>
      <c r="AC80" s="570">
        <f t="shared" si="48"/>
        <v>0</v>
      </c>
      <c r="AD80" s="570">
        <f t="shared" si="48"/>
        <v>0</v>
      </c>
      <c r="AE80" s="570">
        <f t="shared" si="48"/>
        <v>0</v>
      </c>
      <c r="AF80" s="570">
        <f t="shared" si="48"/>
        <v>0</v>
      </c>
      <c r="AG80" s="570"/>
      <c r="AH80" s="570"/>
      <c r="AI80" s="570"/>
      <c r="AJ80" s="570">
        <f t="shared" si="45"/>
        <v>0</v>
      </c>
      <c r="AK80" s="570">
        <f t="shared" si="45"/>
        <v>0</v>
      </c>
      <c r="AL80" s="565"/>
      <c r="AM80" s="570">
        <f t="shared" si="49"/>
        <v>0</v>
      </c>
      <c r="AN80" s="570">
        <f t="shared" si="49"/>
        <v>0</v>
      </c>
      <c r="AO80" s="570">
        <f t="shared" si="49"/>
        <v>0</v>
      </c>
      <c r="AP80" s="570">
        <f t="shared" si="49"/>
        <v>0</v>
      </c>
      <c r="AQ80" s="570">
        <f t="shared" si="49"/>
        <v>0</v>
      </c>
      <c r="AR80" s="579"/>
    </row>
    <row r="81" spans="2:44" s="37" customFormat="1" ht="20.100000000000001" customHeight="1" x14ac:dyDescent="0.25">
      <c r="B81" s="37">
        <f t="shared" si="39"/>
        <v>0</v>
      </c>
      <c r="C81" s="416">
        <f t="shared" si="39"/>
        <v>0</v>
      </c>
      <c r="D81" s="538"/>
      <c r="F81" s="584" t="s">
        <v>203</v>
      </c>
      <c r="G81" s="569" t="s">
        <v>203</v>
      </c>
      <c r="H81" s="570">
        <f t="shared" si="47"/>
        <v>0</v>
      </c>
      <c r="I81" s="570">
        <f t="shared" si="47"/>
        <v>0</v>
      </c>
      <c r="J81" s="570">
        <f t="shared" si="47"/>
        <v>0</v>
      </c>
      <c r="K81" s="570">
        <f t="shared" si="47"/>
        <v>0</v>
      </c>
      <c r="L81" s="570">
        <f t="shared" si="47"/>
        <v>0</v>
      </c>
      <c r="M81" s="570">
        <f t="shared" si="47"/>
        <v>0</v>
      </c>
      <c r="N81" s="570">
        <f t="shared" si="47"/>
        <v>0</v>
      </c>
      <c r="O81" s="560"/>
      <c r="P81" s="570">
        <f t="shared" si="41"/>
        <v>0</v>
      </c>
      <c r="Q81" s="570">
        <f t="shared" si="41"/>
        <v>0</v>
      </c>
      <c r="R81" s="570">
        <f t="shared" si="41"/>
        <v>0</v>
      </c>
      <c r="S81" s="560"/>
      <c r="T81" s="570">
        <f t="shared" si="42"/>
        <v>0</v>
      </c>
      <c r="U81" s="570">
        <f t="shared" si="42"/>
        <v>0</v>
      </c>
      <c r="V81" s="570">
        <f t="shared" si="42"/>
        <v>0</v>
      </c>
      <c r="W81" s="560"/>
      <c r="X81" s="570">
        <f t="shared" si="43"/>
        <v>0</v>
      </c>
      <c r="Y81" s="570">
        <f t="shared" si="43"/>
        <v>0</v>
      </c>
      <c r="Z81" s="570">
        <f t="shared" si="43"/>
        <v>0</v>
      </c>
      <c r="AA81" s="572"/>
      <c r="AB81" s="570">
        <f t="shared" si="48"/>
        <v>0</v>
      </c>
      <c r="AC81" s="570">
        <f t="shared" si="48"/>
        <v>0</v>
      </c>
      <c r="AD81" s="570">
        <f t="shared" si="48"/>
        <v>0</v>
      </c>
      <c r="AE81" s="570">
        <f t="shared" si="48"/>
        <v>0</v>
      </c>
      <c r="AF81" s="570">
        <f t="shared" si="48"/>
        <v>0</v>
      </c>
      <c r="AG81" s="570"/>
      <c r="AH81" s="570"/>
      <c r="AI81" s="570"/>
      <c r="AJ81" s="570">
        <f t="shared" si="45"/>
        <v>0</v>
      </c>
      <c r="AK81" s="570">
        <f t="shared" si="45"/>
        <v>0</v>
      </c>
      <c r="AL81" s="565"/>
      <c r="AM81" s="570">
        <f t="shared" si="49"/>
        <v>0</v>
      </c>
      <c r="AN81" s="570">
        <f t="shared" si="49"/>
        <v>0</v>
      </c>
      <c r="AO81" s="570">
        <f t="shared" si="49"/>
        <v>0</v>
      </c>
      <c r="AP81" s="570">
        <f t="shared" si="49"/>
        <v>0</v>
      </c>
      <c r="AQ81" s="570">
        <f t="shared" si="49"/>
        <v>0</v>
      </c>
      <c r="AR81" s="579"/>
    </row>
    <row r="82" spans="2:44" s="37" customFormat="1" ht="20.100000000000001" customHeight="1" x14ac:dyDescent="0.25">
      <c r="B82" s="37">
        <f t="shared" si="39"/>
        <v>0</v>
      </c>
      <c r="C82" s="416">
        <f t="shared" si="39"/>
        <v>0</v>
      </c>
      <c r="D82" s="538"/>
      <c r="F82" s="584" t="s">
        <v>203</v>
      </c>
      <c r="G82" s="569" t="s">
        <v>203</v>
      </c>
      <c r="H82" s="570">
        <f t="shared" si="47"/>
        <v>0</v>
      </c>
      <c r="I82" s="570">
        <f t="shared" si="47"/>
        <v>0</v>
      </c>
      <c r="J82" s="570">
        <f t="shared" si="47"/>
        <v>0</v>
      </c>
      <c r="K82" s="570">
        <f t="shared" si="47"/>
        <v>0</v>
      </c>
      <c r="L82" s="570">
        <f t="shared" si="47"/>
        <v>0</v>
      </c>
      <c r="M82" s="570">
        <f t="shared" si="47"/>
        <v>0</v>
      </c>
      <c r="N82" s="570">
        <f t="shared" si="47"/>
        <v>0</v>
      </c>
      <c r="O82" s="560"/>
      <c r="P82" s="570">
        <f t="shared" si="41"/>
        <v>0</v>
      </c>
      <c r="Q82" s="570">
        <f t="shared" si="41"/>
        <v>0</v>
      </c>
      <c r="R82" s="570">
        <f t="shared" si="41"/>
        <v>0</v>
      </c>
      <c r="S82" s="560"/>
      <c r="T82" s="570">
        <f t="shared" si="42"/>
        <v>0</v>
      </c>
      <c r="U82" s="570">
        <f t="shared" si="42"/>
        <v>0</v>
      </c>
      <c r="V82" s="570">
        <f t="shared" si="42"/>
        <v>0</v>
      </c>
      <c r="W82" s="560"/>
      <c r="X82" s="570">
        <f t="shared" si="43"/>
        <v>0</v>
      </c>
      <c r="Y82" s="570">
        <f t="shared" si="43"/>
        <v>0</v>
      </c>
      <c r="Z82" s="570">
        <f t="shared" si="43"/>
        <v>0</v>
      </c>
      <c r="AA82" s="572"/>
      <c r="AB82" s="570">
        <f t="shared" si="48"/>
        <v>0</v>
      </c>
      <c r="AC82" s="570">
        <f t="shared" si="48"/>
        <v>0</v>
      </c>
      <c r="AD82" s="570">
        <f t="shared" si="48"/>
        <v>0</v>
      </c>
      <c r="AE82" s="570">
        <f t="shared" si="48"/>
        <v>0</v>
      </c>
      <c r="AF82" s="570">
        <f t="shared" si="48"/>
        <v>0</v>
      </c>
      <c r="AG82" s="570"/>
      <c r="AH82" s="570"/>
      <c r="AI82" s="570"/>
      <c r="AJ82" s="570">
        <f t="shared" si="45"/>
        <v>0</v>
      </c>
      <c r="AK82" s="570">
        <f t="shared" si="45"/>
        <v>0</v>
      </c>
      <c r="AL82" s="565"/>
      <c r="AM82" s="570">
        <f t="shared" si="49"/>
        <v>0</v>
      </c>
      <c r="AN82" s="570">
        <f t="shared" si="49"/>
        <v>0</v>
      </c>
      <c r="AO82" s="570">
        <f t="shared" si="49"/>
        <v>0</v>
      </c>
      <c r="AP82" s="570">
        <f t="shared" si="49"/>
        <v>0</v>
      </c>
      <c r="AQ82" s="570">
        <f t="shared" si="49"/>
        <v>0</v>
      </c>
      <c r="AR82" s="579"/>
    </row>
    <row r="83" spans="2:44" s="37" customFormat="1" ht="20.100000000000001" customHeight="1" x14ac:dyDescent="0.25">
      <c r="B83" s="37">
        <f t="shared" si="39"/>
        <v>0</v>
      </c>
      <c r="C83" s="416">
        <f t="shared" si="39"/>
        <v>0</v>
      </c>
      <c r="D83" s="538"/>
      <c r="F83" s="584" t="s">
        <v>203</v>
      </c>
      <c r="G83" s="569" t="s">
        <v>203</v>
      </c>
      <c r="H83" s="570">
        <f t="shared" si="47"/>
        <v>0</v>
      </c>
      <c r="I83" s="570">
        <f t="shared" si="47"/>
        <v>0</v>
      </c>
      <c r="J83" s="570">
        <f t="shared" si="47"/>
        <v>0</v>
      </c>
      <c r="K83" s="570">
        <f t="shared" si="47"/>
        <v>0</v>
      </c>
      <c r="L83" s="570">
        <f t="shared" si="47"/>
        <v>0</v>
      </c>
      <c r="M83" s="570">
        <f t="shared" si="47"/>
        <v>0</v>
      </c>
      <c r="N83" s="570">
        <f t="shared" si="47"/>
        <v>0</v>
      </c>
      <c r="O83" s="560"/>
      <c r="P83" s="570">
        <f t="shared" si="41"/>
        <v>0</v>
      </c>
      <c r="Q83" s="570">
        <f t="shared" si="41"/>
        <v>0</v>
      </c>
      <c r="R83" s="570">
        <f t="shared" si="41"/>
        <v>0</v>
      </c>
      <c r="S83" s="560"/>
      <c r="T83" s="570">
        <f t="shared" si="42"/>
        <v>0</v>
      </c>
      <c r="U83" s="570">
        <f t="shared" si="42"/>
        <v>0</v>
      </c>
      <c r="V83" s="570">
        <f t="shared" si="42"/>
        <v>0</v>
      </c>
      <c r="W83" s="560"/>
      <c r="X83" s="570">
        <f t="shared" si="43"/>
        <v>0</v>
      </c>
      <c r="Y83" s="570">
        <f t="shared" si="43"/>
        <v>0</v>
      </c>
      <c r="Z83" s="570">
        <f t="shared" si="43"/>
        <v>0</v>
      </c>
      <c r="AA83" s="572"/>
      <c r="AB83" s="570">
        <f t="shared" si="48"/>
        <v>0</v>
      </c>
      <c r="AC83" s="570">
        <f t="shared" si="48"/>
        <v>0</v>
      </c>
      <c r="AD83" s="570">
        <f t="shared" si="48"/>
        <v>0</v>
      </c>
      <c r="AE83" s="570">
        <f t="shared" si="48"/>
        <v>0</v>
      </c>
      <c r="AF83" s="570">
        <f t="shared" si="48"/>
        <v>0</v>
      </c>
      <c r="AG83" s="570"/>
      <c r="AH83" s="570"/>
      <c r="AI83" s="570"/>
      <c r="AJ83" s="570">
        <f t="shared" si="45"/>
        <v>0</v>
      </c>
      <c r="AK83" s="570">
        <f t="shared" si="45"/>
        <v>0</v>
      </c>
      <c r="AL83" s="565"/>
      <c r="AM83" s="570">
        <f t="shared" si="49"/>
        <v>0</v>
      </c>
      <c r="AN83" s="570">
        <f t="shared" si="49"/>
        <v>0</v>
      </c>
      <c r="AO83" s="570">
        <f t="shared" si="49"/>
        <v>0</v>
      </c>
      <c r="AP83" s="570">
        <f t="shared" si="49"/>
        <v>0</v>
      </c>
      <c r="AQ83" s="570">
        <f t="shared" si="49"/>
        <v>0</v>
      </c>
      <c r="AR83" s="579"/>
    </row>
    <row r="84" spans="2:44" s="37" customFormat="1" ht="20.100000000000001" customHeight="1" x14ac:dyDescent="0.25">
      <c r="B84" s="37">
        <f t="shared" si="39"/>
        <v>0</v>
      </c>
      <c r="C84" s="416">
        <f t="shared" si="39"/>
        <v>0</v>
      </c>
      <c r="D84" s="538"/>
      <c r="F84" s="584" t="s">
        <v>203</v>
      </c>
      <c r="G84" s="569" t="s">
        <v>203</v>
      </c>
      <c r="H84" s="570">
        <f t="shared" si="47"/>
        <v>0</v>
      </c>
      <c r="I84" s="570">
        <f t="shared" si="47"/>
        <v>0</v>
      </c>
      <c r="J84" s="570">
        <f t="shared" si="47"/>
        <v>0</v>
      </c>
      <c r="K84" s="570">
        <f t="shared" si="47"/>
        <v>0</v>
      </c>
      <c r="L84" s="570">
        <f t="shared" si="47"/>
        <v>0</v>
      </c>
      <c r="M84" s="570">
        <f t="shared" si="47"/>
        <v>0</v>
      </c>
      <c r="N84" s="570">
        <f t="shared" si="47"/>
        <v>0</v>
      </c>
      <c r="O84" s="560"/>
      <c r="P84" s="570">
        <f t="shared" si="41"/>
        <v>0</v>
      </c>
      <c r="Q84" s="570">
        <f t="shared" si="41"/>
        <v>0</v>
      </c>
      <c r="R84" s="570">
        <f t="shared" si="41"/>
        <v>0</v>
      </c>
      <c r="S84" s="560"/>
      <c r="T84" s="570">
        <f t="shared" si="42"/>
        <v>0</v>
      </c>
      <c r="U84" s="570">
        <f t="shared" si="42"/>
        <v>0</v>
      </c>
      <c r="V84" s="570">
        <f t="shared" si="42"/>
        <v>0</v>
      </c>
      <c r="W84" s="560"/>
      <c r="X84" s="570">
        <f t="shared" si="43"/>
        <v>0</v>
      </c>
      <c r="Y84" s="570">
        <f t="shared" si="43"/>
        <v>0</v>
      </c>
      <c r="Z84" s="570">
        <f t="shared" si="43"/>
        <v>0</v>
      </c>
      <c r="AA84" s="572"/>
      <c r="AB84" s="570">
        <f t="shared" si="48"/>
        <v>0</v>
      </c>
      <c r="AC84" s="570">
        <f t="shared" si="48"/>
        <v>0</v>
      </c>
      <c r="AD84" s="570">
        <f t="shared" si="48"/>
        <v>0</v>
      </c>
      <c r="AE84" s="570">
        <f t="shared" si="48"/>
        <v>0</v>
      </c>
      <c r="AF84" s="570">
        <f t="shared" si="48"/>
        <v>0</v>
      </c>
      <c r="AG84" s="570"/>
      <c r="AH84" s="570"/>
      <c r="AI84" s="570"/>
      <c r="AJ84" s="570">
        <f t="shared" si="45"/>
        <v>0</v>
      </c>
      <c r="AK84" s="570">
        <f t="shared" si="45"/>
        <v>0</v>
      </c>
      <c r="AL84" s="565"/>
      <c r="AM84" s="570">
        <f t="shared" si="49"/>
        <v>0</v>
      </c>
      <c r="AN84" s="570">
        <f t="shared" si="49"/>
        <v>0</v>
      </c>
      <c r="AO84" s="570">
        <f t="shared" si="49"/>
        <v>0</v>
      </c>
      <c r="AP84" s="570">
        <f t="shared" si="49"/>
        <v>0</v>
      </c>
      <c r="AQ84" s="570">
        <f t="shared" si="49"/>
        <v>0</v>
      </c>
      <c r="AR84" s="579"/>
    </row>
    <row r="85" spans="2:44" s="37" customFormat="1" ht="20.100000000000001" customHeight="1" x14ac:dyDescent="0.25">
      <c r="B85" s="37">
        <f t="shared" si="39"/>
        <v>0</v>
      </c>
      <c r="C85" s="416">
        <f t="shared" si="39"/>
        <v>0</v>
      </c>
      <c r="D85" s="538"/>
      <c r="F85" s="584" t="s">
        <v>203</v>
      </c>
      <c r="G85" s="569" t="s">
        <v>203</v>
      </c>
      <c r="H85" s="570">
        <f t="shared" si="47"/>
        <v>0</v>
      </c>
      <c r="I85" s="570">
        <f t="shared" si="47"/>
        <v>0</v>
      </c>
      <c r="J85" s="570">
        <f t="shared" si="47"/>
        <v>0</v>
      </c>
      <c r="K85" s="570">
        <f t="shared" si="47"/>
        <v>0</v>
      </c>
      <c r="L85" s="570">
        <f t="shared" si="47"/>
        <v>0</v>
      </c>
      <c r="M85" s="570">
        <f t="shared" si="47"/>
        <v>0</v>
      </c>
      <c r="N85" s="570">
        <f t="shared" si="47"/>
        <v>0</v>
      </c>
      <c r="O85" s="560"/>
      <c r="P85" s="570">
        <f t="shared" si="41"/>
        <v>0</v>
      </c>
      <c r="Q85" s="570">
        <f t="shared" si="41"/>
        <v>0</v>
      </c>
      <c r="R85" s="570">
        <f t="shared" si="41"/>
        <v>0</v>
      </c>
      <c r="S85" s="560"/>
      <c r="T85" s="570">
        <f t="shared" si="42"/>
        <v>0</v>
      </c>
      <c r="U85" s="570">
        <f t="shared" si="42"/>
        <v>0</v>
      </c>
      <c r="V85" s="570">
        <f t="shared" si="42"/>
        <v>0</v>
      </c>
      <c r="W85" s="560"/>
      <c r="X85" s="570">
        <f t="shared" si="43"/>
        <v>0</v>
      </c>
      <c r="Y85" s="570">
        <f t="shared" si="43"/>
        <v>0</v>
      </c>
      <c r="Z85" s="570">
        <f t="shared" si="43"/>
        <v>0</v>
      </c>
      <c r="AA85" s="572"/>
      <c r="AB85" s="570">
        <f t="shared" si="48"/>
        <v>0</v>
      </c>
      <c r="AC85" s="570">
        <f t="shared" si="48"/>
        <v>0</v>
      </c>
      <c r="AD85" s="570">
        <f t="shared" si="48"/>
        <v>0</v>
      </c>
      <c r="AE85" s="570">
        <f t="shared" si="48"/>
        <v>0</v>
      </c>
      <c r="AF85" s="570">
        <f t="shared" si="48"/>
        <v>0</v>
      </c>
      <c r="AG85" s="570"/>
      <c r="AH85" s="570"/>
      <c r="AI85" s="570"/>
      <c r="AJ85" s="570">
        <f t="shared" si="45"/>
        <v>0</v>
      </c>
      <c r="AK85" s="570">
        <f t="shared" si="45"/>
        <v>0</v>
      </c>
      <c r="AL85" s="565"/>
      <c r="AM85" s="570">
        <f t="shared" si="49"/>
        <v>0</v>
      </c>
      <c r="AN85" s="570">
        <f t="shared" si="49"/>
        <v>0</v>
      </c>
      <c r="AO85" s="570">
        <f t="shared" si="49"/>
        <v>0</v>
      </c>
      <c r="AP85" s="570">
        <f t="shared" si="49"/>
        <v>0</v>
      </c>
      <c r="AQ85" s="570">
        <f t="shared" si="49"/>
        <v>0</v>
      </c>
      <c r="AR85" s="579"/>
    </row>
    <row r="86" spans="2:44" s="37" customFormat="1" ht="20.100000000000001" customHeight="1" x14ac:dyDescent="0.25">
      <c r="B86" s="37">
        <f t="shared" ref="B86:C89" si="50">B24</f>
        <v>0</v>
      </c>
      <c r="C86" s="416">
        <f t="shared" si="50"/>
        <v>0</v>
      </c>
      <c r="D86" s="538"/>
      <c r="F86" s="584" t="s">
        <v>203</v>
      </c>
      <c r="G86" s="569" t="s">
        <v>203</v>
      </c>
      <c r="H86" s="570">
        <f t="shared" si="47"/>
        <v>0</v>
      </c>
      <c r="I86" s="570">
        <f t="shared" si="47"/>
        <v>0</v>
      </c>
      <c r="J86" s="570">
        <f t="shared" si="47"/>
        <v>0</v>
      </c>
      <c r="K86" s="570">
        <f t="shared" si="47"/>
        <v>0</v>
      </c>
      <c r="L86" s="570">
        <f t="shared" si="47"/>
        <v>0</v>
      </c>
      <c r="M86" s="570">
        <f t="shared" si="47"/>
        <v>0</v>
      </c>
      <c r="N86" s="570">
        <f t="shared" si="47"/>
        <v>0</v>
      </c>
      <c r="O86" s="560"/>
      <c r="P86" s="570">
        <f t="shared" si="41"/>
        <v>0</v>
      </c>
      <c r="Q86" s="570">
        <f t="shared" si="41"/>
        <v>0</v>
      </c>
      <c r="R86" s="570">
        <f t="shared" si="41"/>
        <v>0</v>
      </c>
      <c r="S86" s="560"/>
      <c r="T86" s="570">
        <f t="shared" si="42"/>
        <v>0</v>
      </c>
      <c r="U86" s="570">
        <f t="shared" si="42"/>
        <v>0</v>
      </c>
      <c r="V86" s="570">
        <f t="shared" si="42"/>
        <v>0</v>
      </c>
      <c r="W86" s="560"/>
      <c r="X86" s="570">
        <f t="shared" si="43"/>
        <v>0</v>
      </c>
      <c r="Y86" s="570">
        <f t="shared" si="43"/>
        <v>0</v>
      </c>
      <c r="Z86" s="570">
        <f t="shared" si="43"/>
        <v>0</v>
      </c>
      <c r="AA86" s="572"/>
      <c r="AB86" s="570">
        <f t="shared" si="48"/>
        <v>0</v>
      </c>
      <c r="AC86" s="570">
        <f t="shared" si="48"/>
        <v>0</v>
      </c>
      <c r="AD86" s="570">
        <f t="shared" si="48"/>
        <v>0</v>
      </c>
      <c r="AE86" s="570">
        <f t="shared" si="48"/>
        <v>0</v>
      </c>
      <c r="AF86" s="570">
        <f t="shared" si="48"/>
        <v>0</v>
      </c>
      <c r="AG86" s="570"/>
      <c r="AH86" s="570"/>
      <c r="AI86" s="570"/>
      <c r="AJ86" s="570">
        <f t="shared" si="45"/>
        <v>0</v>
      </c>
      <c r="AK86" s="570">
        <f t="shared" si="45"/>
        <v>0</v>
      </c>
      <c r="AL86" s="565"/>
      <c r="AM86" s="570">
        <f t="shared" si="49"/>
        <v>0</v>
      </c>
      <c r="AN86" s="570">
        <f t="shared" si="49"/>
        <v>0</v>
      </c>
      <c r="AO86" s="570">
        <f t="shared" si="49"/>
        <v>0</v>
      </c>
      <c r="AP86" s="570">
        <f t="shared" si="49"/>
        <v>0</v>
      </c>
      <c r="AQ86" s="570">
        <f t="shared" si="49"/>
        <v>0</v>
      </c>
      <c r="AR86" s="579"/>
    </row>
    <row r="87" spans="2:44" s="37" customFormat="1" ht="20.100000000000001" customHeight="1" x14ac:dyDescent="0.25">
      <c r="B87" s="37">
        <f t="shared" si="50"/>
        <v>0</v>
      </c>
      <c r="C87" s="416">
        <f t="shared" si="50"/>
        <v>0</v>
      </c>
      <c r="D87" s="538"/>
      <c r="F87" s="584" t="s">
        <v>203</v>
      </c>
      <c r="G87" s="569" t="s">
        <v>203</v>
      </c>
      <c r="H87" s="570">
        <f t="shared" si="47"/>
        <v>0</v>
      </c>
      <c r="I87" s="570">
        <f t="shared" si="47"/>
        <v>0</v>
      </c>
      <c r="J87" s="570">
        <f t="shared" si="47"/>
        <v>0</v>
      </c>
      <c r="K87" s="570">
        <f t="shared" si="47"/>
        <v>0</v>
      </c>
      <c r="L87" s="570">
        <f t="shared" si="47"/>
        <v>0</v>
      </c>
      <c r="M87" s="570">
        <f t="shared" si="47"/>
        <v>0</v>
      </c>
      <c r="N87" s="570">
        <f t="shared" si="47"/>
        <v>0</v>
      </c>
      <c r="O87" s="560"/>
      <c r="P87" s="570">
        <f t="shared" si="41"/>
        <v>0</v>
      </c>
      <c r="Q87" s="570">
        <f t="shared" si="41"/>
        <v>0</v>
      </c>
      <c r="R87" s="570">
        <f t="shared" si="41"/>
        <v>0</v>
      </c>
      <c r="S87" s="560"/>
      <c r="T87" s="570">
        <f t="shared" si="42"/>
        <v>0</v>
      </c>
      <c r="U87" s="570">
        <f t="shared" si="42"/>
        <v>0</v>
      </c>
      <c r="V87" s="570">
        <f t="shared" si="42"/>
        <v>0</v>
      </c>
      <c r="W87" s="560"/>
      <c r="X87" s="570">
        <f t="shared" si="43"/>
        <v>0</v>
      </c>
      <c r="Y87" s="570">
        <f t="shared" si="43"/>
        <v>0</v>
      </c>
      <c r="Z87" s="570">
        <f t="shared" si="43"/>
        <v>0</v>
      </c>
      <c r="AA87" s="572"/>
      <c r="AB87" s="570">
        <f t="shared" si="48"/>
        <v>0</v>
      </c>
      <c r="AC87" s="570">
        <f t="shared" si="48"/>
        <v>0</v>
      </c>
      <c r="AD87" s="570">
        <f t="shared" si="48"/>
        <v>0</v>
      </c>
      <c r="AE87" s="570">
        <f t="shared" si="48"/>
        <v>0</v>
      </c>
      <c r="AF87" s="570">
        <f t="shared" si="48"/>
        <v>0</v>
      </c>
      <c r="AG87" s="570"/>
      <c r="AH87" s="570"/>
      <c r="AI87" s="570"/>
      <c r="AJ87" s="570">
        <f t="shared" si="45"/>
        <v>0</v>
      </c>
      <c r="AK87" s="570">
        <f t="shared" si="45"/>
        <v>0</v>
      </c>
      <c r="AL87" s="565"/>
      <c r="AM87" s="570">
        <f t="shared" si="49"/>
        <v>0</v>
      </c>
      <c r="AN87" s="570">
        <f t="shared" si="49"/>
        <v>0</v>
      </c>
      <c r="AO87" s="570">
        <f t="shared" si="49"/>
        <v>0</v>
      </c>
      <c r="AP87" s="570">
        <f t="shared" si="49"/>
        <v>0</v>
      </c>
      <c r="AQ87" s="570">
        <f t="shared" si="49"/>
        <v>0</v>
      </c>
      <c r="AR87" s="579"/>
    </row>
    <row r="88" spans="2:44" s="37" customFormat="1" ht="20.100000000000001" customHeight="1" x14ac:dyDescent="0.25">
      <c r="B88" s="37">
        <f t="shared" si="50"/>
        <v>0</v>
      </c>
      <c r="C88" s="416">
        <f t="shared" si="50"/>
        <v>0</v>
      </c>
      <c r="D88" s="538"/>
      <c r="F88" s="584" t="s">
        <v>203</v>
      </c>
      <c r="G88" s="569" t="s">
        <v>203</v>
      </c>
      <c r="H88" s="570">
        <f t="shared" si="47"/>
        <v>0</v>
      </c>
      <c r="I88" s="570">
        <f t="shared" si="47"/>
        <v>0</v>
      </c>
      <c r="J88" s="570">
        <f t="shared" si="47"/>
        <v>0</v>
      </c>
      <c r="K88" s="570">
        <f t="shared" si="47"/>
        <v>0</v>
      </c>
      <c r="L88" s="570">
        <f t="shared" si="47"/>
        <v>0</v>
      </c>
      <c r="M88" s="570">
        <f t="shared" si="47"/>
        <v>0</v>
      </c>
      <c r="N88" s="570">
        <f t="shared" si="47"/>
        <v>0</v>
      </c>
      <c r="O88" s="560"/>
      <c r="P88" s="570">
        <f t="shared" si="41"/>
        <v>0</v>
      </c>
      <c r="Q88" s="570">
        <f t="shared" si="41"/>
        <v>0</v>
      </c>
      <c r="R88" s="570">
        <f t="shared" si="41"/>
        <v>0</v>
      </c>
      <c r="S88" s="560"/>
      <c r="T88" s="570">
        <f t="shared" si="42"/>
        <v>0</v>
      </c>
      <c r="U88" s="570">
        <f t="shared" si="42"/>
        <v>0</v>
      </c>
      <c r="V88" s="570">
        <f t="shared" si="42"/>
        <v>0</v>
      </c>
      <c r="W88" s="560"/>
      <c r="X88" s="570">
        <f t="shared" si="43"/>
        <v>0</v>
      </c>
      <c r="Y88" s="570">
        <f t="shared" si="43"/>
        <v>0</v>
      </c>
      <c r="Z88" s="570">
        <f t="shared" si="43"/>
        <v>0</v>
      </c>
      <c r="AA88" s="572"/>
      <c r="AB88" s="570">
        <f t="shared" si="48"/>
        <v>0</v>
      </c>
      <c r="AC88" s="570">
        <f t="shared" si="48"/>
        <v>0</v>
      </c>
      <c r="AD88" s="570">
        <f t="shared" si="48"/>
        <v>0</v>
      </c>
      <c r="AE88" s="570">
        <f t="shared" si="48"/>
        <v>0</v>
      </c>
      <c r="AF88" s="570">
        <f t="shared" si="48"/>
        <v>0</v>
      </c>
      <c r="AG88" s="570"/>
      <c r="AH88" s="570"/>
      <c r="AI88" s="570"/>
      <c r="AJ88" s="570">
        <f t="shared" si="45"/>
        <v>0</v>
      </c>
      <c r="AK88" s="570">
        <f t="shared" si="45"/>
        <v>0</v>
      </c>
      <c r="AL88" s="565"/>
      <c r="AM88" s="570">
        <f t="shared" si="49"/>
        <v>0</v>
      </c>
      <c r="AN88" s="570">
        <f t="shared" si="49"/>
        <v>0</v>
      </c>
      <c r="AO88" s="570">
        <f t="shared" si="49"/>
        <v>0</v>
      </c>
      <c r="AP88" s="570">
        <f t="shared" si="49"/>
        <v>0</v>
      </c>
      <c r="AQ88" s="570">
        <f t="shared" si="49"/>
        <v>0</v>
      </c>
      <c r="AR88" s="579"/>
    </row>
    <row r="89" spans="2:44" s="37" customFormat="1" ht="20.100000000000001" customHeight="1" thickBot="1" x14ac:dyDescent="0.3">
      <c r="B89" s="37">
        <f t="shared" si="50"/>
        <v>0</v>
      </c>
      <c r="C89" s="416">
        <f t="shared" si="50"/>
        <v>0</v>
      </c>
      <c r="D89" s="538"/>
      <c r="F89" s="585" t="s">
        <v>203</v>
      </c>
      <c r="G89" s="586" t="s">
        <v>203</v>
      </c>
      <c r="H89" s="582">
        <f t="shared" ref="H89:N89" si="51">IF(OR(H27="XS",H27="XN"),H112,0)</f>
        <v>0</v>
      </c>
      <c r="I89" s="582">
        <f t="shared" si="51"/>
        <v>0</v>
      </c>
      <c r="J89" s="582">
        <f t="shared" si="51"/>
        <v>0</v>
      </c>
      <c r="K89" s="582">
        <f t="shared" si="51"/>
        <v>0</v>
      </c>
      <c r="L89" s="582">
        <f t="shared" si="51"/>
        <v>0</v>
      </c>
      <c r="M89" s="582">
        <f t="shared" si="51"/>
        <v>0</v>
      </c>
      <c r="N89" s="582">
        <f t="shared" si="51"/>
        <v>0</v>
      </c>
      <c r="O89" s="564"/>
      <c r="P89" s="582">
        <f t="shared" si="41"/>
        <v>0</v>
      </c>
      <c r="Q89" s="582">
        <f t="shared" si="41"/>
        <v>0</v>
      </c>
      <c r="R89" s="582">
        <f t="shared" si="41"/>
        <v>0</v>
      </c>
      <c r="S89" s="564"/>
      <c r="T89" s="582">
        <f t="shared" si="42"/>
        <v>0</v>
      </c>
      <c r="U89" s="582">
        <f t="shared" si="42"/>
        <v>0</v>
      </c>
      <c r="V89" s="582">
        <f t="shared" si="42"/>
        <v>0</v>
      </c>
      <c r="W89" s="564"/>
      <c r="X89" s="582">
        <f t="shared" si="43"/>
        <v>0</v>
      </c>
      <c r="Y89" s="582">
        <f t="shared" si="43"/>
        <v>0</v>
      </c>
      <c r="Z89" s="582">
        <f t="shared" si="43"/>
        <v>0</v>
      </c>
      <c r="AA89" s="581"/>
      <c r="AB89" s="582">
        <f t="shared" ref="AB89:AF89" si="52">IF(OR(AB27="XS",AB27="XN"),(AB112-SUM($AJ89:$AK89)*AB112),0)</f>
        <v>0</v>
      </c>
      <c r="AC89" s="582">
        <f t="shared" si="52"/>
        <v>0</v>
      </c>
      <c r="AD89" s="582">
        <f t="shared" si="52"/>
        <v>0</v>
      </c>
      <c r="AE89" s="582">
        <f t="shared" si="52"/>
        <v>0</v>
      </c>
      <c r="AF89" s="582">
        <f t="shared" si="52"/>
        <v>0</v>
      </c>
      <c r="AG89" s="582"/>
      <c r="AH89" s="582"/>
      <c r="AI89" s="582"/>
      <c r="AJ89" s="582">
        <f t="shared" si="45"/>
        <v>0</v>
      </c>
      <c r="AK89" s="582">
        <f t="shared" si="45"/>
        <v>0</v>
      </c>
      <c r="AL89" s="580"/>
      <c r="AM89" s="582">
        <f t="shared" ref="AM89:AQ89" si="53">IF(OR(AM27="XS",AM27="XN"),AM112,0)</f>
        <v>0</v>
      </c>
      <c r="AN89" s="582">
        <f t="shared" si="53"/>
        <v>0</v>
      </c>
      <c r="AO89" s="582">
        <f t="shared" si="53"/>
        <v>0</v>
      </c>
      <c r="AP89" s="582">
        <f t="shared" si="53"/>
        <v>0</v>
      </c>
      <c r="AQ89" s="582">
        <f t="shared" si="53"/>
        <v>0</v>
      </c>
      <c r="AR89" s="583"/>
    </row>
    <row r="90" spans="2:44" ht="20.100000000000001" customHeight="1" x14ac:dyDescent="0.25"/>
    <row r="91" spans="2:44" ht="20.100000000000001" customHeight="1" thickBot="1" x14ac:dyDescent="0.3"/>
    <row r="92" spans="2:44" ht="20.100000000000001" customHeight="1" x14ac:dyDescent="0.25">
      <c r="B92" s="37">
        <f>B7</f>
        <v>1</v>
      </c>
      <c r="C92" s="416" t="str">
        <f>C7</f>
        <v>CBH dos Afluentes do Rio Paranaíba no DF</v>
      </c>
      <c r="D92" s="591" t="s">
        <v>288</v>
      </c>
      <c r="F92" s="573" t="s">
        <v>203</v>
      </c>
      <c r="G92" s="574" t="s">
        <v>203</v>
      </c>
      <c r="H92" s="575">
        <v>0.1</v>
      </c>
      <c r="I92" s="575">
        <v>0.1</v>
      </c>
      <c r="J92" s="575">
        <v>0.1</v>
      </c>
      <c r="K92" s="575">
        <v>0.2</v>
      </c>
      <c r="L92" s="575">
        <v>0.1</v>
      </c>
      <c r="M92" s="575">
        <v>0.2</v>
      </c>
      <c r="N92" s="575">
        <v>0.2</v>
      </c>
      <c r="O92" s="563"/>
      <c r="P92" s="576">
        <f>1/3</f>
        <v>0.33333333333333331</v>
      </c>
      <c r="Q92" s="576">
        <f>1/3</f>
        <v>0.33333333333333331</v>
      </c>
      <c r="R92" s="576">
        <f>1/3</f>
        <v>0.33333333333333331</v>
      </c>
      <c r="S92" s="563"/>
      <c r="T92" s="576">
        <f>1/3</f>
        <v>0.33333333333333331</v>
      </c>
      <c r="U92" s="576">
        <f>1/3</f>
        <v>0.33333333333333331</v>
      </c>
      <c r="V92" s="576">
        <f>1/3</f>
        <v>0.33333333333333331</v>
      </c>
      <c r="W92" s="563"/>
      <c r="X92" s="575">
        <f>1/3</f>
        <v>0.33333333333333331</v>
      </c>
      <c r="Y92" s="575">
        <f t="shared" ref="Y92:Z108" si="54">1/3</f>
        <v>0.33333333333333331</v>
      </c>
      <c r="Z92" s="575">
        <f t="shared" si="54"/>
        <v>0.33333333333333331</v>
      </c>
      <c r="AA92" s="577"/>
      <c r="AB92" s="575">
        <v>0.05</v>
      </c>
      <c r="AC92" s="575">
        <v>0.2</v>
      </c>
      <c r="AD92" s="575">
        <v>0.35</v>
      </c>
      <c r="AE92" s="575">
        <v>0.05</v>
      </c>
      <c r="AF92" s="575">
        <v>0.35</v>
      </c>
      <c r="AG92" s="575"/>
      <c r="AH92" s="575"/>
      <c r="AI92" s="575"/>
      <c r="AJ92" s="575">
        <v>0.1</v>
      </c>
      <c r="AK92" s="575">
        <v>0.1</v>
      </c>
      <c r="AL92" s="567"/>
      <c r="AM92" s="575">
        <v>0.2</v>
      </c>
      <c r="AN92" s="575">
        <v>0.15</v>
      </c>
      <c r="AO92" s="575">
        <v>0.15</v>
      </c>
      <c r="AP92" s="575">
        <v>0.25</v>
      </c>
      <c r="AQ92" s="575">
        <v>0.25</v>
      </c>
      <c r="AR92" s="578"/>
    </row>
    <row r="93" spans="2:44" ht="20.100000000000001" customHeight="1" x14ac:dyDescent="0.25">
      <c r="B93" s="37">
        <f t="shared" ref="B93:C108" si="55">B8</f>
        <v>2</v>
      </c>
      <c r="C93" s="416" t="str">
        <f t="shared" si="55"/>
        <v>CBH dos Afluentes do Rio Preto</v>
      </c>
      <c r="D93" s="415"/>
      <c r="F93" s="584" t="s">
        <v>203</v>
      </c>
      <c r="G93" s="569" t="s">
        <v>203</v>
      </c>
      <c r="H93" s="570">
        <v>0.1</v>
      </c>
      <c r="I93" s="570">
        <v>0.1</v>
      </c>
      <c r="J93" s="570">
        <v>0.1</v>
      </c>
      <c r="K93" s="570">
        <v>0.2</v>
      </c>
      <c r="L93" s="570">
        <v>0.1</v>
      </c>
      <c r="M93" s="570">
        <v>0.2</v>
      </c>
      <c r="N93" s="570">
        <v>0.2</v>
      </c>
      <c r="O93" s="560"/>
      <c r="P93" s="571">
        <f t="shared" ref="P93:R112" si="56">1/3</f>
        <v>0.33333333333333331</v>
      </c>
      <c r="Q93" s="571">
        <f t="shared" si="56"/>
        <v>0.33333333333333331</v>
      </c>
      <c r="R93" s="571">
        <f t="shared" si="56"/>
        <v>0.33333333333333331</v>
      </c>
      <c r="S93" s="560"/>
      <c r="T93" s="571">
        <f t="shared" ref="T93:V112" si="57">1/3</f>
        <v>0.33333333333333331</v>
      </c>
      <c r="U93" s="571">
        <f t="shared" si="57"/>
        <v>0.33333333333333331</v>
      </c>
      <c r="V93" s="571">
        <f t="shared" si="57"/>
        <v>0.33333333333333331</v>
      </c>
      <c r="W93" s="560"/>
      <c r="X93" s="570">
        <f t="shared" ref="X93:Z112" si="58">1/3</f>
        <v>0.33333333333333331</v>
      </c>
      <c r="Y93" s="570">
        <f t="shared" si="54"/>
        <v>0.33333333333333331</v>
      </c>
      <c r="Z93" s="570">
        <f t="shared" si="54"/>
        <v>0.33333333333333331</v>
      </c>
      <c r="AA93" s="572"/>
      <c r="AB93" s="570">
        <v>0.05</v>
      </c>
      <c r="AC93" s="570">
        <v>0.2</v>
      </c>
      <c r="AD93" s="570">
        <v>0.35</v>
      </c>
      <c r="AE93" s="570">
        <v>0.05</v>
      </c>
      <c r="AF93" s="570">
        <v>0.35</v>
      </c>
      <c r="AG93" s="570"/>
      <c r="AH93" s="570"/>
      <c r="AI93" s="570"/>
      <c r="AJ93" s="570">
        <v>0.1</v>
      </c>
      <c r="AK93" s="570">
        <v>0.1</v>
      </c>
      <c r="AL93" s="565"/>
      <c r="AM93" s="570">
        <v>0.2</v>
      </c>
      <c r="AN93" s="570">
        <v>0.15</v>
      </c>
      <c r="AO93" s="570">
        <v>0.15</v>
      </c>
      <c r="AP93" s="570">
        <v>0.25</v>
      </c>
      <c r="AQ93" s="570">
        <v>0.25</v>
      </c>
      <c r="AR93" s="579"/>
    </row>
    <row r="94" spans="2:44" ht="20.100000000000001" customHeight="1" x14ac:dyDescent="0.25">
      <c r="B94" s="37">
        <f t="shared" si="55"/>
        <v>3</v>
      </c>
      <c r="C94" s="416" t="str">
        <f t="shared" si="55"/>
        <v>CBH dos Afluentes do Rio Maranhão</v>
      </c>
      <c r="D94" s="415"/>
      <c r="F94" s="584" t="s">
        <v>203</v>
      </c>
      <c r="G94" s="569" t="s">
        <v>203</v>
      </c>
      <c r="H94" s="570">
        <v>0.1</v>
      </c>
      <c r="I94" s="570">
        <v>0.1</v>
      </c>
      <c r="J94" s="570">
        <v>0.1</v>
      </c>
      <c r="K94" s="570">
        <v>0.2</v>
      </c>
      <c r="L94" s="570">
        <v>0.1</v>
      </c>
      <c r="M94" s="570">
        <v>0.2</v>
      </c>
      <c r="N94" s="570">
        <v>0.2</v>
      </c>
      <c r="O94" s="560"/>
      <c r="P94" s="571">
        <f t="shared" si="56"/>
        <v>0.33333333333333331</v>
      </c>
      <c r="Q94" s="571">
        <f t="shared" si="56"/>
        <v>0.33333333333333331</v>
      </c>
      <c r="R94" s="571">
        <f t="shared" si="56"/>
        <v>0.33333333333333331</v>
      </c>
      <c r="S94" s="560"/>
      <c r="T94" s="571">
        <f t="shared" si="57"/>
        <v>0.33333333333333331</v>
      </c>
      <c r="U94" s="571">
        <f t="shared" si="57"/>
        <v>0.33333333333333331</v>
      </c>
      <c r="V94" s="571">
        <f t="shared" si="57"/>
        <v>0.33333333333333331</v>
      </c>
      <c r="W94" s="560"/>
      <c r="X94" s="570">
        <f t="shared" si="58"/>
        <v>0.33333333333333331</v>
      </c>
      <c r="Y94" s="570">
        <f t="shared" si="54"/>
        <v>0.33333333333333331</v>
      </c>
      <c r="Z94" s="570">
        <f t="shared" si="54"/>
        <v>0.33333333333333331</v>
      </c>
      <c r="AA94" s="572"/>
      <c r="AB94" s="570">
        <v>0.05</v>
      </c>
      <c r="AC94" s="570">
        <v>0.2</v>
      </c>
      <c r="AD94" s="570">
        <v>0.35</v>
      </c>
      <c r="AE94" s="570">
        <v>0.05</v>
      </c>
      <c r="AF94" s="570">
        <v>0.35</v>
      </c>
      <c r="AG94" s="570"/>
      <c r="AH94" s="570"/>
      <c r="AI94" s="570"/>
      <c r="AJ94" s="570">
        <v>0.1</v>
      </c>
      <c r="AK94" s="570">
        <v>0.1</v>
      </c>
      <c r="AL94" s="565"/>
      <c r="AM94" s="570">
        <v>0.2</v>
      </c>
      <c r="AN94" s="570">
        <v>0.15</v>
      </c>
      <c r="AO94" s="570">
        <v>0.15</v>
      </c>
      <c r="AP94" s="570">
        <v>0.25</v>
      </c>
      <c r="AQ94" s="570">
        <v>0.25</v>
      </c>
      <c r="AR94" s="579"/>
    </row>
    <row r="95" spans="2:44" ht="20.100000000000001" customHeight="1" x14ac:dyDescent="0.25">
      <c r="B95" s="37">
        <f t="shared" si="55"/>
        <v>0</v>
      </c>
      <c r="C95" s="416">
        <f t="shared" si="55"/>
        <v>0</v>
      </c>
      <c r="D95" s="415"/>
      <c r="F95" s="584" t="s">
        <v>203</v>
      </c>
      <c r="G95" s="569" t="s">
        <v>203</v>
      </c>
      <c r="H95" s="570">
        <v>0.1</v>
      </c>
      <c r="I95" s="570">
        <v>0.1</v>
      </c>
      <c r="J95" s="570">
        <v>0.1</v>
      </c>
      <c r="K95" s="570">
        <v>0.2</v>
      </c>
      <c r="L95" s="570">
        <v>0.1</v>
      </c>
      <c r="M95" s="570">
        <v>0.2</v>
      </c>
      <c r="N95" s="570">
        <v>0.2</v>
      </c>
      <c r="O95" s="560"/>
      <c r="P95" s="571">
        <f t="shared" si="56"/>
        <v>0.33333333333333331</v>
      </c>
      <c r="Q95" s="571">
        <f t="shared" si="56"/>
        <v>0.33333333333333331</v>
      </c>
      <c r="R95" s="571">
        <f t="shared" si="56"/>
        <v>0.33333333333333331</v>
      </c>
      <c r="S95" s="560"/>
      <c r="T95" s="571">
        <f t="shared" si="57"/>
        <v>0.33333333333333331</v>
      </c>
      <c r="U95" s="571">
        <f t="shared" si="57"/>
        <v>0.33333333333333331</v>
      </c>
      <c r="V95" s="571">
        <f t="shared" si="57"/>
        <v>0.33333333333333331</v>
      </c>
      <c r="W95" s="560"/>
      <c r="X95" s="570">
        <f t="shared" si="58"/>
        <v>0.33333333333333331</v>
      </c>
      <c r="Y95" s="570">
        <f t="shared" si="54"/>
        <v>0.33333333333333331</v>
      </c>
      <c r="Z95" s="570">
        <f t="shared" si="54"/>
        <v>0.33333333333333331</v>
      </c>
      <c r="AA95" s="572"/>
      <c r="AB95" s="570">
        <v>0.05</v>
      </c>
      <c r="AC95" s="570">
        <v>0.2</v>
      </c>
      <c r="AD95" s="570">
        <v>0.35</v>
      </c>
      <c r="AE95" s="570">
        <v>0.05</v>
      </c>
      <c r="AF95" s="570">
        <v>0.35</v>
      </c>
      <c r="AG95" s="570"/>
      <c r="AH95" s="570"/>
      <c r="AI95" s="570"/>
      <c r="AJ95" s="570">
        <v>0.1</v>
      </c>
      <c r="AK95" s="570">
        <v>0.1</v>
      </c>
      <c r="AL95" s="565"/>
      <c r="AM95" s="570">
        <v>0.2</v>
      </c>
      <c r="AN95" s="570">
        <v>0.15</v>
      </c>
      <c r="AO95" s="570">
        <v>0.15</v>
      </c>
      <c r="AP95" s="570">
        <v>0.25</v>
      </c>
      <c r="AQ95" s="570">
        <v>0.25</v>
      </c>
      <c r="AR95" s="579"/>
    </row>
    <row r="96" spans="2:44" ht="20.100000000000001" customHeight="1" x14ac:dyDescent="0.25">
      <c r="B96" s="37">
        <f t="shared" si="55"/>
        <v>0</v>
      </c>
      <c r="C96" s="416">
        <f t="shared" si="55"/>
        <v>0</v>
      </c>
      <c r="D96" s="415"/>
      <c r="F96" s="584" t="s">
        <v>203</v>
      </c>
      <c r="G96" s="569" t="s">
        <v>203</v>
      </c>
      <c r="H96" s="570">
        <v>0.1</v>
      </c>
      <c r="I96" s="570">
        <v>0.1</v>
      </c>
      <c r="J96" s="570">
        <v>0.1</v>
      </c>
      <c r="K96" s="570">
        <v>0.2</v>
      </c>
      <c r="L96" s="570">
        <v>0.1</v>
      </c>
      <c r="M96" s="570">
        <v>0.2</v>
      </c>
      <c r="N96" s="570">
        <v>0.2</v>
      </c>
      <c r="O96" s="560"/>
      <c r="P96" s="571">
        <f t="shared" si="56"/>
        <v>0.33333333333333331</v>
      </c>
      <c r="Q96" s="571">
        <f t="shared" si="56"/>
        <v>0.33333333333333331</v>
      </c>
      <c r="R96" s="571">
        <f t="shared" si="56"/>
        <v>0.33333333333333331</v>
      </c>
      <c r="S96" s="560"/>
      <c r="T96" s="571">
        <f t="shared" si="57"/>
        <v>0.33333333333333331</v>
      </c>
      <c r="U96" s="571">
        <f t="shared" si="57"/>
        <v>0.33333333333333331</v>
      </c>
      <c r="V96" s="571">
        <f t="shared" si="57"/>
        <v>0.33333333333333331</v>
      </c>
      <c r="W96" s="560"/>
      <c r="X96" s="570">
        <f t="shared" si="58"/>
        <v>0.33333333333333331</v>
      </c>
      <c r="Y96" s="570">
        <f t="shared" si="54"/>
        <v>0.33333333333333331</v>
      </c>
      <c r="Z96" s="570">
        <f t="shared" si="54"/>
        <v>0.33333333333333331</v>
      </c>
      <c r="AA96" s="572"/>
      <c r="AB96" s="570">
        <v>0.05</v>
      </c>
      <c r="AC96" s="570">
        <v>0.2</v>
      </c>
      <c r="AD96" s="570">
        <v>0.35</v>
      </c>
      <c r="AE96" s="570">
        <v>0.05</v>
      </c>
      <c r="AF96" s="570">
        <v>0.35</v>
      </c>
      <c r="AG96" s="570"/>
      <c r="AH96" s="570"/>
      <c r="AI96" s="570"/>
      <c r="AJ96" s="570">
        <v>0.1</v>
      </c>
      <c r="AK96" s="570">
        <v>0.1</v>
      </c>
      <c r="AL96" s="565"/>
      <c r="AM96" s="570">
        <v>0.2</v>
      </c>
      <c r="AN96" s="570">
        <v>0.15</v>
      </c>
      <c r="AO96" s="570">
        <v>0.15</v>
      </c>
      <c r="AP96" s="570">
        <v>0.25</v>
      </c>
      <c r="AQ96" s="570">
        <v>0.25</v>
      </c>
      <c r="AR96" s="579"/>
    </row>
    <row r="97" spans="2:44" ht="20.100000000000001" customHeight="1" x14ac:dyDescent="0.25">
      <c r="B97" s="37">
        <f t="shared" si="55"/>
        <v>0</v>
      </c>
      <c r="C97" s="416">
        <f t="shared" si="55"/>
        <v>0</v>
      </c>
      <c r="D97" s="415"/>
      <c r="F97" s="584" t="s">
        <v>203</v>
      </c>
      <c r="G97" s="569" t="s">
        <v>203</v>
      </c>
      <c r="H97" s="570">
        <v>0.1</v>
      </c>
      <c r="I97" s="570">
        <v>0.1</v>
      </c>
      <c r="J97" s="570">
        <v>0.1</v>
      </c>
      <c r="K97" s="570">
        <v>0.2</v>
      </c>
      <c r="L97" s="570">
        <v>0.1</v>
      </c>
      <c r="M97" s="570">
        <v>0.2</v>
      </c>
      <c r="N97" s="570">
        <v>0.2</v>
      </c>
      <c r="O97" s="560"/>
      <c r="P97" s="571">
        <f t="shared" si="56"/>
        <v>0.33333333333333331</v>
      </c>
      <c r="Q97" s="571">
        <f t="shared" si="56"/>
        <v>0.33333333333333331</v>
      </c>
      <c r="R97" s="571">
        <f t="shared" si="56"/>
        <v>0.33333333333333331</v>
      </c>
      <c r="S97" s="560"/>
      <c r="T97" s="571">
        <f t="shared" si="57"/>
        <v>0.33333333333333331</v>
      </c>
      <c r="U97" s="571">
        <f t="shared" si="57"/>
        <v>0.33333333333333331</v>
      </c>
      <c r="V97" s="571">
        <f t="shared" si="57"/>
        <v>0.33333333333333331</v>
      </c>
      <c r="W97" s="560"/>
      <c r="X97" s="570">
        <f t="shared" si="58"/>
        <v>0.33333333333333331</v>
      </c>
      <c r="Y97" s="570">
        <f t="shared" si="54"/>
        <v>0.33333333333333331</v>
      </c>
      <c r="Z97" s="570">
        <f t="shared" si="54"/>
        <v>0.33333333333333331</v>
      </c>
      <c r="AA97" s="572"/>
      <c r="AB97" s="570">
        <v>0.05</v>
      </c>
      <c r="AC97" s="570">
        <v>0.2</v>
      </c>
      <c r="AD97" s="570">
        <v>0.35</v>
      </c>
      <c r="AE97" s="570">
        <v>0.05</v>
      </c>
      <c r="AF97" s="570">
        <v>0.35</v>
      </c>
      <c r="AG97" s="570"/>
      <c r="AH97" s="570"/>
      <c r="AI97" s="570"/>
      <c r="AJ97" s="570">
        <v>0.1</v>
      </c>
      <c r="AK97" s="570">
        <v>0.1</v>
      </c>
      <c r="AL97" s="565"/>
      <c r="AM97" s="570">
        <v>0.2</v>
      </c>
      <c r="AN97" s="570">
        <v>0.15</v>
      </c>
      <c r="AO97" s="570">
        <v>0.15</v>
      </c>
      <c r="AP97" s="570">
        <v>0.25</v>
      </c>
      <c r="AQ97" s="570">
        <v>0.25</v>
      </c>
      <c r="AR97" s="579"/>
    </row>
    <row r="98" spans="2:44" ht="20.100000000000001" customHeight="1" x14ac:dyDescent="0.25">
      <c r="B98" s="37">
        <f t="shared" si="55"/>
        <v>0</v>
      </c>
      <c r="C98" s="416">
        <f t="shared" si="55"/>
        <v>0</v>
      </c>
      <c r="D98" s="415"/>
      <c r="F98" s="584" t="s">
        <v>203</v>
      </c>
      <c r="G98" s="569" t="s">
        <v>203</v>
      </c>
      <c r="H98" s="570">
        <v>0.1</v>
      </c>
      <c r="I98" s="570">
        <v>0.1</v>
      </c>
      <c r="J98" s="570">
        <v>0.1</v>
      </c>
      <c r="K98" s="570">
        <v>0.2</v>
      </c>
      <c r="L98" s="570">
        <v>0.1</v>
      </c>
      <c r="M98" s="570">
        <v>0.2</v>
      </c>
      <c r="N98" s="570">
        <v>0.2</v>
      </c>
      <c r="O98" s="560"/>
      <c r="P98" s="571">
        <f t="shared" si="56"/>
        <v>0.33333333333333331</v>
      </c>
      <c r="Q98" s="571">
        <f t="shared" si="56"/>
        <v>0.33333333333333331</v>
      </c>
      <c r="R98" s="571">
        <f t="shared" si="56"/>
        <v>0.33333333333333331</v>
      </c>
      <c r="S98" s="560"/>
      <c r="T98" s="571">
        <f t="shared" si="57"/>
        <v>0.33333333333333331</v>
      </c>
      <c r="U98" s="571">
        <f t="shared" si="57"/>
        <v>0.33333333333333331</v>
      </c>
      <c r="V98" s="571">
        <f t="shared" si="57"/>
        <v>0.33333333333333331</v>
      </c>
      <c r="W98" s="560"/>
      <c r="X98" s="570">
        <f t="shared" si="58"/>
        <v>0.33333333333333331</v>
      </c>
      <c r="Y98" s="570">
        <f t="shared" si="54"/>
        <v>0.33333333333333331</v>
      </c>
      <c r="Z98" s="570">
        <f t="shared" si="54"/>
        <v>0.33333333333333331</v>
      </c>
      <c r="AA98" s="572"/>
      <c r="AB98" s="570">
        <v>0.05</v>
      </c>
      <c r="AC98" s="570">
        <v>0.2</v>
      </c>
      <c r="AD98" s="570">
        <v>0.35</v>
      </c>
      <c r="AE98" s="570">
        <v>0.05</v>
      </c>
      <c r="AF98" s="570">
        <v>0.35</v>
      </c>
      <c r="AG98" s="570"/>
      <c r="AH98" s="570"/>
      <c r="AI98" s="570"/>
      <c r="AJ98" s="570">
        <v>0.1</v>
      </c>
      <c r="AK98" s="570">
        <v>0.1</v>
      </c>
      <c r="AL98" s="565"/>
      <c r="AM98" s="570">
        <v>0.2</v>
      </c>
      <c r="AN98" s="570">
        <v>0.15</v>
      </c>
      <c r="AO98" s="570">
        <v>0.15</v>
      </c>
      <c r="AP98" s="570">
        <v>0.25</v>
      </c>
      <c r="AQ98" s="570">
        <v>0.25</v>
      </c>
      <c r="AR98" s="579"/>
    </row>
    <row r="99" spans="2:44" ht="20.100000000000001" customHeight="1" x14ac:dyDescent="0.25">
      <c r="B99" s="37">
        <f t="shared" si="55"/>
        <v>0</v>
      </c>
      <c r="C99" s="416">
        <f t="shared" si="55"/>
        <v>0</v>
      </c>
      <c r="D99" s="415"/>
      <c r="F99" s="584" t="s">
        <v>203</v>
      </c>
      <c r="G99" s="569" t="s">
        <v>203</v>
      </c>
      <c r="H99" s="570">
        <v>0.1</v>
      </c>
      <c r="I99" s="570">
        <v>0.1</v>
      </c>
      <c r="J99" s="570">
        <v>0.1</v>
      </c>
      <c r="K99" s="570">
        <v>0.2</v>
      </c>
      <c r="L99" s="570">
        <v>0.1</v>
      </c>
      <c r="M99" s="570">
        <v>0.2</v>
      </c>
      <c r="N99" s="570">
        <v>0.2</v>
      </c>
      <c r="O99" s="560"/>
      <c r="P99" s="571">
        <f t="shared" si="56"/>
        <v>0.33333333333333331</v>
      </c>
      <c r="Q99" s="571">
        <f t="shared" si="56"/>
        <v>0.33333333333333331</v>
      </c>
      <c r="R99" s="571">
        <f t="shared" si="56"/>
        <v>0.33333333333333331</v>
      </c>
      <c r="S99" s="560"/>
      <c r="T99" s="571">
        <f t="shared" si="57"/>
        <v>0.33333333333333331</v>
      </c>
      <c r="U99" s="571">
        <f t="shared" si="57"/>
        <v>0.33333333333333331</v>
      </c>
      <c r="V99" s="571">
        <f t="shared" si="57"/>
        <v>0.33333333333333331</v>
      </c>
      <c r="W99" s="560"/>
      <c r="X99" s="570">
        <f t="shared" si="58"/>
        <v>0.33333333333333331</v>
      </c>
      <c r="Y99" s="570">
        <f t="shared" si="54"/>
        <v>0.33333333333333331</v>
      </c>
      <c r="Z99" s="570">
        <f t="shared" si="54"/>
        <v>0.33333333333333331</v>
      </c>
      <c r="AA99" s="572"/>
      <c r="AB99" s="570">
        <v>0.05</v>
      </c>
      <c r="AC99" s="570">
        <v>0.2</v>
      </c>
      <c r="AD99" s="570">
        <v>0.35</v>
      </c>
      <c r="AE99" s="570">
        <v>0.05</v>
      </c>
      <c r="AF99" s="570">
        <v>0.35</v>
      </c>
      <c r="AG99" s="570"/>
      <c r="AH99" s="570"/>
      <c r="AI99" s="570"/>
      <c r="AJ99" s="570">
        <v>0.1</v>
      </c>
      <c r="AK99" s="570">
        <v>0.1</v>
      </c>
      <c r="AL99" s="565"/>
      <c r="AM99" s="570">
        <v>0.2</v>
      </c>
      <c r="AN99" s="570">
        <v>0.15</v>
      </c>
      <c r="AO99" s="570">
        <v>0.15</v>
      </c>
      <c r="AP99" s="570">
        <v>0.25</v>
      </c>
      <c r="AQ99" s="570">
        <v>0.25</v>
      </c>
      <c r="AR99" s="579"/>
    </row>
    <row r="100" spans="2:44" ht="20.100000000000001" customHeight="1" x14ac:dyDescent="0.25">
      <c r="B100" s="37">
        <f t="shared" si="55"/>
        <v>0</v>
      </c>
      <c r="C100" s="416">
        <f t="shared" si="55"/>
        <v>0</v>
      </c>
      <c r="D100" s="415"/>
      <c r="F100" s="584" t="s">
        <v>203</v>
      </c>
      <c r="G100" s="569" t="s">
        <v>203</v>
      </c>
      <c r="H100" s="570">
        <v>0.1</v>
      </c>
      <c r="I100" s="570">
        <v>0.1</v>
      </c>
      <c r="J100" s="570">
        <v>0.1</v>
      </c>
      <c r="K100" s="570">
        <v>0.2</v>
      </c>
      <c r="L100" s="570">
        <v>0.1</v>
      </c>
      <c r="M100" s="570">
        <v>0.2</v>
      </c>
      <c r="N100" s="570">
        <v>0.2</v>
      </c>
      <c r="O100" s="560"/>
      <c r="P100" s="571">
        <f t="shared" si="56"/>
        <v>0.33333333333333331</v>
      </c>
      <c r="Q100" s="571">
        <f t="shared" si="56"/>
        <v>0.33333333333333331</v>
      </c>
      <c r="R100" s="571">
        <f t="shared" si="56"/>
        <v>0.33333333333333331</v>
      </c>
      <c r="S100" s="560"/>
      <c r="T100" s="571">
        <f t="shared" si="57"/>
        <v>0.33333333333333331</v>
      </c>
      <c r="U100" s="571">
        <f t="shared" si="57"/>
        <v>0.33333333333333331</v>
      </c>
      <c r="V100" s="571">
        <f t="shared" si="57"/>
        <v>0.33333333333333331</v>
      </c>
      <c r="W100" s="560"/>
      <c r="X100" s="570">
        <f t="shared" si="58"/>
        <v>0.33333333333333331</v>
      </c>
      <c r="Y100" s="570">
        <f t="shared" si="54"/>
        <v>0.33333333333333331</v>
      </c>
      <c r="Z100" s="570">
        <f t="shared" si="54"/>
        <v>0.33333333333333331</v>
      </c>
      <c r="AA100" s="572"/>
      <c r="AB100" s="570">
        <v>0.05</v>
      </c>
      <c r="AC100" s="570">
        <v>0.2</v>
      </c>
      <c r="AD100" s="570">
        <v>0.35</v>
      </c>
      <c r="AE100" s="570">
        <v>0.05</v>
      </c>
      <c r="AF100" s="570">
        <v>0.35</v>
      </c>
      <c r="AG100" s="570"/>
      <c r="AH100" s="570"/>
      <c r="AI100" s="570"/>
      <c r="AJ100" s="570">
        <v>0.1</v>
      </c>
      <c r="AK100" s="570">
        <v>0.1</v>
      </c>
      <c r="AL100" s="565"/>
      <c r="AM100" s="570">
        <v>0.2</v>
      </c>
      <c r="AN100" s="570">
        <v>0.15</v>
      </c>
      <c r="AO100" s="570">
        <v>0.15</v>
      </c>
      <c r="AP100" s="570">
        <v>0.25</v>
      </c>
      <c r="AQ100" s="570">
        <v>0.25</v>
      </c>
      <c r="AR100" s="579"/>
    </row>
    <row r="101" spans="2:44" ht="20.100000000000001" customHeight="1" x14ac:dyDescent="0.25">
      <c r="B101" s="37">
        <f t="shared" si="55"/>
        <v>0</v>
      </c>
      <c r="C101" s="416">
        <f t="shared" si="55"/>
        <v>0</v>
      </c>
      <c r="D101" s="415"/>
      <c r="F101" s="584" t="s">
        <v>203</v>
      </c>
      <c r="G101" s="569" t="s">
        <v>203</v>
      </c>
      <c r="H101" s="570">
        <v>0.1</v>
      </c>
      <c r="I101" s="570">
        <v>0.1</v>
      </c>
      <c r="J101" s="570">
        <v>0.1</v>
      </c>
      <c r="K101" s="570">
        <v>0.2</v>
      </c>
      <c r="L101" s="570">
        <v>0.1</v>
      </c>
      <c r="M101" s="570">
        <v>0.2</v>
      </c>
      <c r="N101" s="570">
        <v>0.2</v>
      </c>
      <c r="O101" s="560"/>
      <c r="P101" s="571">
        <f t="shared" si="56"/>
        <v>0.33333333333333331</v>
      </c>
      <c r="Q101" s="571">
        <f t="shared" si="56"/>
        <v>0.33333333333333331</v>
      </c>
      <c r="R101" s="571">
        <f t="shared" si="56"/>
        <v>0.33333333333333331</v>
      </c>
      <c r="S101" s="560"/>
      <c r="T101" s="571">
        <f t="shared" si="57"/>
        <v>0.33333333333333331</v>
      </c>
      <c r="U101" s="571">
        <f t="shared" si="57"/>
        <v>0.33333333333333331</v>
      </c>
      <c r="V101" s="571">
        <f t="shared" si="57"/>
        <v>0.33333333333333331</v>
      </c>
      <c r="W101" s="560"/>
      <c r="X101" s="570">
        <f t="shared" si="58"/>
        <v>0.33333333333333331</v>
      </c>
      <c r="Y101" s="570">
        <f t="shared" si="54"/>
        <v>0.33333333333333331</v>
      </c>
      <c r="Z101" s="570">
        <f t="shared" si="54"/>
        <v>0.33333333333333331</v>
      </c>
      <c r="AA101" s="572"/>
      <c r="AB101" s="570">
        <v>0.05</v>
      </c>
      <c r="AC101" s="570">
        <v>0.2</v>
      </c>
      <c r="AD101" s="570">
        <v>0.35</v>
      </c>
      <c r="AE101" s="570">
        <v>0.05</v>
      </c>
      <c r="AF101" s="570">
        <v>0.35</v>
      </c>
      <c r="AG101" s="570"/>
      <c r="AH101" s="570"/>
      <c r="AI101" s="570"/>
      <c r="AJ101" s="570">
        <v>0.1</v>
      </c>
      <c r="AK101" s="570">
        <v>0.1</v>
      </c>
      <c r="AL101" s="565"/>
      <c r="AM101" s="570">
        <v>0.2</v>
      </c>
      <c r="AN101" s="570">
        <v>0.15</v>
      </c>
      <c r="AO101" s="570">
        <v>0.15</v>
      </c>
      <c r="AP101" s="570">
        <v>0.25</v>
      </c>
      <c r="AQ101" s="570">
        <v>0.25</v>
      </c>
      <c r="AR101" s="579"/>
    </row>
    <row r="102" spans="2:44" ht="20.100000000000001" customHeight="1" x14ac:dyDescent="0.25">
      <c r="B102" s="37">
        <f t="shared" si="55"/>
        <v>0</v>
      </c>
      <c r="C102" s="416">
        <f t="shared" si="55"/>
        <v>0</v>
      </c>
      <c r="D102" s="415"/>
      <c r="F102" s="584" t="s">
        <v>203</v>
      </c>
      <c r="G102" s="569" t="s">
        <v>203</v>
      </c>
      <c r="H102" s="570">
        <v>0.1</v>
      </c>
      <c r="I102" s="570">
        <v>0.1</v>
      </c>
      <c r="J102" s="570">
        <v>0.1</v>
      </c>
      <c r="K102" s="570">
        <v>0.2</v>
      </c>
      <c r="L102" s="570">
        <v>0.1</v>
      </c>
      <c r="M102" s="570">
        <v>0.2</v>
      </c>
      <c r="N102" s="570">
        <v>0.2</v>
      </c>
      <c r="O102" s="560"/>
      <c r="P102" s="571">
        <f t="shared" si="56"/>
        <v>0.33333333333333331</v>
      </c>
      <c r="Q102" s="571">
        <f t="shared" si="56"/>
        <v>0.33333333333333331</v>
      </c>
      <c r="R102" s="571">
        <f t="shared" si="56"/>
        <v>0.33333333333333331</v>
      </c>
      <c r="S102" s="560"/>
      <c r="T102" s="571">
        <f t="shared" si="57"/>
        <v>0.33333333333333331</v>
      </c>
      <c r="U102" s="571">
        <f t="shared" si="57"/>
        <v>0.33333333333333331</v>
      </c>
      <c r="V102" s="571">
        <f t="shared" si="57"/>
        <v>0.33333333333333331</v>
      </c>
      <c r="W102" s="560"/>
      <c r="X102" s="570">
        <f t="shared" si="58"/>
        <v>0.33333333333333331</v>
      </c>
      <c r="Y102" s="570">
        <f t="shared" si="54"/>
        <v>0.33333333333333331</v>
      </c>
      <c r="Z102" s="570">
        <f t="shared" si="54"/>
        <v>0.33333333333333331</v>
      </c>
      <c r="AA102" s="572"/>
      <c r="AB102" s="570">
        <v>0.05</v>
      </c>
      <c r="AC102" s="570">
        <v>0.2</v>
      </c>
      <c r="AD102" s="570">
        <v>0.35</v>
      </c>
      <c r="AE102" s="570">
        <v>0.05</v>
      </c>
      <c r="AF102" s="570">
        <v>0.35</v>
      </c>
      <c r="AG102" s="570"/>
      <c r="AH102" s="570"/>
      <c r="AI102" s="570"/>
      <c r="AJ102" s="570">
        <v>0.1</v>
      </c>
      <c r="AK102" s="570">
        <v>0.1</v>
      </c>
      <c r="AL102" s="565"/>
      <c r="AM102" s="570">
        <v>0.2</v>
      </c>
      <c r="AN102" s="570">
        <v>0.15</v>
      </c>
      <c r="AO102" s="570">
        <v>0.15</v>
      </c>
      <c r="AP102" s="570">
        <v>0.25</v>
      </c>
      <c r="AQ102" s="570">
        <v>0.25</v>
      </c>
      <c r="AR102" s="579"/>
    </row>
    <row r="103" spans="2:44" ht="20.100000000000001" customHeight="1" x14ac:dyDescent="0.25">
      <c r="B103" s="37">
        <f t="shared" si="55"/>
        <v>0</v>
      </c>
      <c r="C103" s="416">
        <f t="shared" si="55"/>
        <v>0</v>
      </c>
      <c r="D103" s="415"/>
      <c r="F103" s="584" t="s">
        <v>203</v>
      </c>
      <c r="G103" s="569" t="s">
        <v>203</v>
      </c>
      <c r="H103" s="570">
        <v>0.1</v>
      </c>
      <c r="I103" s="570">
        <v>0.1</v>
      </c>
      <c r="J103" s="570">
        <v>0.1</v>
      </c>
      <c r="K103" s="570">
        <v>0.2</v>
      </c>
      <c r="L103" s="570">
        <v>0.1</v>
      </c>
      <c r="M103" s="570">
        <v>0.2</v>
      </c>
      <c r="N103" s="570">
        <v>0.2</v>
      </c>
      <c r="O103" s="560"/>
      <c r="P103" s="571">
        <f t="shared" si="56"/>
        <v>0.33333333333333331</v>
      </c>
      <c r="Q103" s="571">
        <f t="shared" si="56"/>
        <v>0.33333333333333331</v>
      </c>
      <c r="R103" s="571">
        <f t="shared" si="56"/>
        <v>0.33333333333333331</v>
      </c>
      <c r="S103" s="560"/>
      <c r="T103" s="571">
        <f t="shared" si="57"/>
        <v>0.33333333333333331</v>
      </c>
      <c r="U103" s="571">
        <f t="shared" si="57"/>
        <v>0.33333333333333331</v>
      </c>
      <c r="V103" s="571">
        <f t="shared" si="57"/>
        <v>0.33333333333333331</v>
      </c>
      <c r="W103" s="560"/>
      <c r="X103" s="570">
        <f t="shared" si="58"/>
        <v>0.33333333333333331</v>
      </c>
      <c r="Y103" s="570">
        <f t="shared" si="54"/>
        <v>0.33333333333333331</v>
      </c>
      <c r="Z103" s="570">
        <f t="shared" si="54"/>
        <v>0.33333333333333331</v>
      </c>
      <c r="AA103" s="572"/>
      <c r="AB103" s="570">
        <v>0.05</v>
      </c>
      <c r="AC103" s="570">
        <v>0.2</v>
      </c>
      <c r="AD103" s="570">
        <v>0.35</v>
      </c>
      <c r="AE103" s="570">
        <v>0.05</v>
      </c>
      <c r="AF103" s="570">
        <v>0.35</v>
      </c>
      <c r="AG103" s="570"/>
      <c r="AH103" s="570"/>
      <c r="AI103" s="570"/>
      <c r="AJ103" s="570">
        <v>0.1</v>
      </c>
      <c r="AK103" s="570">
        <v>0.1</v>
      </c>
      <c r="AL103" s="565"/>
      <c r="AM103" s="570">
        <v>0.2</v>
      </c>
      <c r="AN103" s="570">
        <v>0.15</v>
      </c>
      <c r="AO103" s="570">
        <v>0.15</v>
      </c>
      <c r="AP103" s="570">
        <v>0.25</v>
      </c>
      <c r="AQ103" s="570">
        <v>0.25</v>
      </c>
      <c r="AR103" s="579"/>
    </row>
    <row r="104" spans="2:44" ht="20.100000000000001" customHeight="1" x14ac:dyDescent="0.25">
      <c r="B104" s="37">
        <f t="shared" si="55"/>
        <v>0</v>
      </c>
      <c r="C104" s="416">
        <f t="shared" si="55"/>
        <v>0</v>
      </c>
      <c r="D104" s="415"/>
      <c r="F104" s="584" t="s">
        <v>203</v>
      </c>
      <c r="G104" s="569" t="s">
        <v>203</v>
      </c>
      <c r="H104" s="570">
        <v>0.1</v>
      </c>
      <c r="I104" s="570">
        <v>0.1</v>
      </c>
      <c r="J104" s="570">
        <v>0.1</v>
      </c>
      <c r="K104" s="570">
        <v>0.2</v>
      </c>
      <c r="L104" s="570">
        <v>0.1</v>
      </c>
      <c r="M104" s="570">
        <v>0.2</v>
      </c>
      <c r="N104" s="570">
        <v>0.2</v>
      </c>
      <c r="O104" s="560"/>
      <c r="P104" s="571">
        <f t="shared" si="56"/>
        <v>0.33333333333333331</v>
      </c>
      <c r="Q104" s="571">
        <f t="shared" si="56"/>
        <v>0.33333333333333331</v>
      </c>
      <c r="R104" s="571">
        <f t="shared" si="56"/>
        <v>0.33333333333333331</v>
      </c>
      <c r="S104" s="560"/>
      <c r="T104" s="571">
        <f t="shared" si="57"/>
        <v>0.33333333333333331</v>
      </c>
      <c r="U104" s="571">
        <f t="shared" si="57"/>
        <v>0.33333333333333331</v>
      </c>
      <c r="V104" s="571">
        <f t="shared" si="57"/>
        <v>0.33333333333333331</v>
      </c>
      <c r="W104" s="560"/>
      <c r="X104" s="570">
        <f t="shared" si="58"/>
        <v>0.33333333333333331</v>
      </c>
      <c r="Y104" s="570">
        <f t="shared" si="54"/>
        <v>0.33333333333333331</v>
      </c>
      <c r="Z104" s="570">
        <f t="shared" si="54"/>
        <v>0.33333333333333331</v>
      </c>
      <c r="AA104" s="572"/>
      <c r="AB104" s="570">
        <v>0.05</v>
      </c>
      <c r="AC104" s="570">
        <v>0.2</v>
      </c>
      <c r="AD104" s="570">
        <v>0.35</v>
      </c>
      <c r="AE104" s="570">
        <v>0.05</v>
      </c>
      <c r="AF104" s="570">
        <v>0.35</v>
      </c>
      <c r="AG104" s="570"/>
      <c r="AH104" s="570"/>
      <c r="AI104" s="570"/>
      <c r="AJ104" s="570">
        <v>0.1</v>
      </c>
      <c r="AK104" s="570">
        <v>0.1</v>
      </c>
      <c r="AL104" s="565"/>
      <c r="AM104" s="570">
        <v>0.2</v>
      </c>
      <c r="AN104" s="570">
        <v>0.15</v>
      </c>
      <c r="AO104" s="570">
        <v>0.15</v>
      </c>
      <c r="AP104" s="570">
        <v>0.25</v>
      </c>
      <c r="AQ104" s="570">
        <v>0.25</v>
      </c>
      <c r="AR104" s="579"/>
    </row>
    <row r="105" spans="2:44" ht="20.100000000000001" customHeight="1" x14ac:dyDescent="0.25">
      <c r="B105" s="37">
        <f t="shared" si="55"/>
        <v>0</v>
      </c>
      <c r="C105" s="416">
        <f t="shared" si="55"/>
        <v>0</v>
      </c>
      <c r="D105" s="415"/>
      <c r="F105" s="584" t="s">
        <v>203</v>
      </c>
      <c r="G105" s="569" t="s">
        <v>203</v>
      </c>
      <c r="H105" s="570">
        <v>0.1</v>
      </c>
      <c r="I105" s="570">
        <v>0.1</v>
      </c>
      <c r="J105" s="570">
        <v>0.1</v>
      </c>
      <c r="K105" s="570">
        <v>0.2</v>
      </c>
      <c r="L105" s="570">
        <v>0.1</v>
      </c>
      <c r="M105" s="570">
        <v>0.2</v>
      </c>
      <c r="N105" s="570">
        <v>0.2</v>
      </c>
      <c r="O105" s="560"/>
      <c r="P105" s="571">
        <f t="shared" si="56"/>
        <v>0.33333333333333331</v>
      </c>
      <c r="Q105" s="571">
        <f t="shared" si="56"/>
        <v>0.33333333333333331</v>
      </c>
      <c r="R105" s="571">
        <f t="shared" si="56"/>
        <v>0.33333333333333331</v>
      </c>
      <c r="S105" s="560"/>
      <c r="T105" s="571">
        <f t="shared" si="57"/>
        <v>0.33333333333333331</v>
      </c>
      <c r="U105" s="571">
        <f t="shared" si="57"/>
        <v>0.33333333333333331</v>
      </c>
      <c r="V105" s="571">
        <f t="shared" si="57"/>
        <v>0.33333333333333331</v>
      </c>
      <c r="W105" s="560"/>
      <c r="X105" s="570">
        <f t="shared" si="58"/>
        <v>0.33333333333333331</v>
      </c>
      <c r="Y105" s="570">
        <f t="shared" si="54"/>
        <v>0.33333333333333331</v>
      </c>
      <c r="Z105" s="570">
        <f t="shared" si="54"/>
        <v>0.33333333333333331</v>
      </c>
      <c r="AA105" s="572"/>
      <c r="AB105" s="570">
        <v>0.05</v>
      </c>
      <c r="AC105" s="570">
        <v>0.2</v>
      </c>
      <c r="AD105" s="570">
        <v>0.35</v>
      </c>
      <c r="AE105" s="570">
        <v>0.05</v>
      </c>
      <c r="AF105" s="570">
        <v>0.35</v>
      </c>
      <c r="AG105" s="570"/>
      <c r="AH105" s="570"/>
      <c r="AI105" s="570"/>
      <c r="AJ105" s="570">
        <v>0.1</v>
      </c>
      <c r="AK105" s="570">
        <v>0.1</v>
      </c>
      <c r="AL105" s="565"/>
      <c r="AM105" s="570">
        <v>0.2</v>
      </c>
      <c r="AN105" s="570">
        <v>0.15</v>
      </c>
      <c r="AO105" s="570">
        <v>0.15</v>
      </c>
      <c r="AP105" s="570">
        <v>0.25</v>
      </c>
      <c r="AQ105" s="570">
        <v>0.25</v>
      </c>
      <c r="AR105" s="579"/>
    </row>
    <row r="106" spans="2:44" ht="20.100000000000001" customHeight="1" x14ac:dyDescent="0.25">
      <c r="B106" s="37">
        <f t="shared" si="55"/>
        <v>0</v>
      </c>
      <c r="C106" s="416">
        <f t="shared" si="55"/>
        <v>0</v>
      </c>
      <c r="D106" s="415"/>
      <c r="F106" s="584" t="s">
        <v>203</v>
      </c>
      <c r="G106" s="569" t="s">
        <v>203</v>
      </c>
      <c r="H106" s="570">
        <v>0.1</v>
      </c>
      <c r="I106" s="570">
        <v>0.1</v>
      </c>
      <c r="J106" s="570">
        <v>0.1</v>
      </c>
      <c r="K106" s="570">
        <v>0.2</v>
      </c>
      <c r="L106" s="570">
        <v>0.1</v>
      </c>
      <c r="M106" s="570">
        <v>0.2</v>
      </c>
      <c r="N106" s="570">
        <v>0.2</v>
      </c>
      <c r="O106" s="560"/>
      <c r="P106" s="571">
        <f t="shared" si="56"/>
        <v>0.33333333333333331</v>
      </c>
      <c r="Q106" s="571">
        <f t="shared" si="56"/>
        <v>0.33333333333333331</v>
      </c>
      <c r="R106" s="571">
        <f t="shared" si="56"/>
        <v>0.33333333333333331</v>
      </c>
      <c r="S106" s="560"/>
      <c r="T106" s="571">
        <f t="shared" si="57"/>
        <v>0.33333333333333331</v>
      </c>
      <c r="U106" s="571">
        <f t="shared" si="57"/>
        <v>0.33333333333333331</v>
      </c>
      <c r="V106" s="571">
        <f t="shared" si="57"/>
        <v>0.33333333333333331</v>
      </c>
      <c r="W106" s="560"/>
      <c r="X106" s="570">
        <f t="shared" si="58"/>
        <v>0.33333333333333331</v>
      </c>
      <c r="Y106" s="570">
        <f t="shared" si="54"/>
        <v>0.33333333333333331</v>
      </c>
      <c r="Z106" s="570">
        <f t="shared" si="54"/>
        <v>0.33333333333333331</v>
      </c>
      <c r="AA106" s="572"/>
      <c r="AB106" s="570">
        <v>0.05</v>
      </c>
      <c r="AC106" s="570">
        <v>0.2</v>
      </c>
      <c r="AD106" s="570">
        <v>0.35</v>
      </c>
      <c r="AE106" s="570">
        <v>0.05</v>
      </c>
      <c r="AF106" s="570">
        <v>0.35</v>
      </c>
      <c r="AG106" s="570"/>
      <c r="AH106" s="570"/>
      <c r="AI106" s="570"/>
      <c r="AJ106" s="570">
        <v>0.1</v>
      </c>
      <c r="AK106" s="570">
        <v>0.1</v>
      </c>
      <c r="AL106" s="565"/>
      <c r="AM106" s="570">
        <v>0.2</v>
      </c>
      <c r="AN106" s="570">
        <v>0.15</v>
      </c>
      <c r="AO106" s="570">
        <v>0.15</v>
      </c>
      <c r="AP106" s="570">
        <v>0.25</v>
      </c>
      <c r="AQ106" s="570">
        <v>0.25</v>
      </c>
      <c r="AR106" s="579"/>
    </row>
    <row r="107" spans="2:44" ht="20.100000000000001" customHeight="1" x14ac:dyDescent="0.25">
      <c r="B107" s="37">
        <f t="shared" si="55"/>
        <v>0</v>
      </c>
      <c r="C107" s="416">
        <f t="shared" si="55"/>
        <v>0</v>
      </c>
      <c r="D107" s="415"/>
      <c r="F107" s="584" t="s">
        <v>203</v>
      </c>
      <c r="G107" s="569" t="s">
        <v>203</v>
      </c>
      <c r="H107" s="570">
        <v>0.1</v>
      </c>
      <c r="I107" s="570">
        <v>0.1</v>
      </c>
      <c r="J107" s="570">
        <v>0.1</v>
      </c>
      <c r="K107" s="570">
        <v>0.2</v>
      </c>
      <c r="L107" s="570">
        <v>0.1</v>
      </c>
      <c r="M107" s="570">
        <v>0.2</v>
      </c>
      <c r="N107" s="570">
        <v>0.2</v>
      </c>
      <c r="O107" s="560"/>
      <c r="P107" s="571">
        <f t="shared" si="56"/>
        <v>0.33333333333333331</v>
      </c>
      <c r="Q107" s="571">
        <f t="shared" si="56"/>
        <v>0.33333333333333331</v>
      </c>
      <c r="R107" s="571">
        <f t="shared" si="56"/>
        <v>0.33333333333333331</v>
      </c>
      <c r="S107" s="560"/>
      <c r="T107" s="571">
        <f t="shared" si="57"/>
        <v>0.33333333333333331</v>
      </c>
      <c r="U107" s="571">
        <f t="shared" si="57"/>
        <v>0.33333333333333331</v>
      </c>
      <c r="V107" s="571">
        <f t="shared" si="57"/>
        <v>0.33333333333333331</v>
      </c>
      <c r="W107" s="560"/>
      <c r="X107" s="570">
        <f t="shared" si="58"/>
        <v>0.33333333333333331</v>
      </c>
      <c r="Y107" s="570">
        <f t="shared" si="54"/>
        <v>0.33333333333333331</v>
      </c>
      <c r="Z107" s="570">
        <f t="shared" si="54"/>
        <v>0.33333333333333331</v>
      </c>
      <c r="AA107" s="572"/>
      <c r="AB107" s="570">
        <v>0.05</v>
      </c>
      <c r="AC107" s="570">
        <v>0.2</v>
      </c>
      <c r="AD107" s="570">
        <v>0.35</v>
      </c>
      <c r="AE107" s="570">
        <v>0.05</v>
      </c>
      <c r="AF107" s="570">
        <v>0.35</v>
      </c>
      <c r="AG107" s="570"/>
      <c r="AH107" s="570"/>
      <c r="AI107" s="570"/>
      <c r="AJ107" s="570">
        <v>0.1</v>
      </c>
      <c r="AK107" s="570">
        <v>0.1</v>
      </c>
      <c r="AL107" s="565"/>
      <c r="AM107" s="570">
        <v>0.2</v>
      </c>
      <c r="AN107" s="570">
        <v>0.15</v>
      </c>
      <c r="AO107" s="570">
        <v>0.15</v>
      </c>
      <c r="AP107" s="570">
        <v>0.25</v>
      </c>
      <c r="AQ107" s="570">
        <v>0.25</v>
      </c>
      <c r="AR107" s="579"/>
    </row>
    <row r="108" spans="2:44" ht="20.100000000000001" customHeight="1" x14ac:dyDescent="0.25">
      <c r="B108" s="37">
        <f t="shared" si="55"/>
        <v>0</v>
      </c>
      <c r="C108" s="416">
        <f t="shared" si="55"/>
        <v>0</v>
      </c>
      <c r="D108" s="415"/>
      <c r="F108" s="584" t="s">
        <v>203</v>
      </c>
      <c r="G108" s="569" t="s">
        <v>203</v>
      </c>
      <c r="H108" s="570">
        <v>0.1</v>
      </c>
      <c r="I108" s="570">
        <v>0.1</v>
      </c>
      <c r="J108" s="570">
        <v>0.1</v>
      </c>
      <c r="K108" s="570">
        <v>0.2</v>
      </c>
      <c r="L108" s="570">
        <v>0.1</v>
      </c>
      <c r="M108" s="570">
        <v>0.2</v>
      </c>
      <c r="N108" s="570">
        <v>0.2</v>
      </c>
      <c r="O108" s="560"/>
      <c r="P108" s="571">
        <f t="shared" si="56"/>
        <v>0.33333333333333331</v>
      </c>
      <c r="Q108" s="571">
        <f t="shared" si="56"/>
        <v>0.33333333333333331</v>
      </c>
      <c r="R108" s="571">
        <f t="shared" si="56"/>
        <v>0.33333333333333331</v>
      </c>
      <c r="S108" s="560"/>
      <c r="T108" s="571">
        <f t="shared" si="57"/>
        <v>0.33333333333333331</v>
      </c>
      <c r="U108" s="571">
        <f t="shared" si="57"/>
        <v>0.33333333333333331</v>
      </c>
      <c r="V108" s="571">
        <f t="shared" si="57"/>
        <v>0.33333333333333331</v>
      </c>
      <c r="W108" s="560"/>
      <c r="X108" s="570">
        <f t="shared" si="58"/>
        <v>0.33333333333333331</v>
      </c>
      <c r="Y108" s="570">
        <f t="shared" si="54"/>
        <v>0.33333333333333331</v>
      </c>
      <c r="Z108" s="570">
        <f t="shared" si="54"/>
        <v>0.33333333333333331</v>
      </c>
      <c r="AA108" s="572"/>
      <c r="AB108" s="570">
        <v>0.05</v>
      </c>
      <c r="AC108" s="570">
        <v>0.2</v>
      </c>
      <c r="AD108" s="570">
        <v>0.35</v>
      </c>
      <c r="AE108" s="570">
        <v>0.05</v>
      </c>
      <c r="AF108" s="570">
        <v>0.35</v>
      </c>
      <c r="AG108" s="570"/>
      <c r="AH108" s="570"/>
      <c r="AI108" s="570"/>
      <c r="AJ108" s="570">
        <v>0.1</v>
      </c>
      <c r="AK108" s="570">
        <v>0.1</v>
      </c>
      <c r="AL108" s="565"/>
      <c r="AM108" s="570">
        <v>0.2</v>
      </c>
      <c r="AN108" s="570">
        <v>0.15</v>
      </c>
      <c r="AO108" s="570">
        <v>0.15</v>
      </c>
      <c r="AP108" s="570">
        <v>0.25</v>
      </c>
      <c r="AQ108" s="570">
        <v>0.25</v>
      </c>
      <c r="AR108" s="579"/>
    </row>
    <row r="109" spans="2:44" ht="20.100000000000001" customHeight="1" x14ac:dyDescent="0.25">
      <c r="B109" s="37">
        <f t="shared" ref="B109:C112" si="59">B24</f>
        <v>0</v>
      </c>
      <c r="C109" s="416">
        <f t="shared" si="59"/>
        <v>0</v>
      </c>
      <c r="D109" s="415"/>
      <c r="F109" s="584" t="s">
        <v>203</v>
      </c>
      <c r="G109" s="569" t="s">
        <v>203</v>
      </c>
      <c r="H109" s="570">
        <v>0.1</v>
      </c>
      <c r="I109" s="570">
        <v>0.1</v>
      </c>
      <c r="J109" s="570">
        <v>0.1</v>
      </c>
      <c r="K109" s="570">
        <v>0.2</v>
      </c>
      <c r="L109" s="570">
        <v>0.1</v>
      </c>
      <c r="M109" s="570">
        <v>0.2</v>
      </c>
      <c r="N109" s="570">
        <v>0.2</v>
      </c>
      <c r="O109" s="560"/>
      <c r="P109" s="571">
        <f t="shared" si="56"/>
        <v>0.33333333333333331</v>
      </c>
      <c r="Q109" s="571">
        <f t="shared" si="56"/>
        <v>0.33333333333333331</v>
      </c>
      <c r="R109" s="571">
        <f t="shared" si="56"/>
        <v>0.33333333333333331</v>
      </c>
      <c r="S109" s="560"/>
      <c r="T109" s="571">
        <f t="shared" si="57"/>
        <v>0.33333333333333331</v>
      </c>
      <c r="U109" s="571">
        <f t="shared" si="57"/>
        <v>0.33333333333333331</v>
      </c>
      <c r="V109" s="571">
        <f t="shared" si="57"/>
        <v>0.33333333333333331</v>
      </c>
      <c r="W109" s="560"/>
      <c r="X109" s="570">
        <f t="shared" si="58"/>
        <v>0.33333333333333331</v>
      </c>
      <c r="Y109" s="570">
        <f t="shared" si="58"/>
        <v>0.33333333333333331</v>
      </c>
      <c r="Z109" s="570">
        <f t="shared" si="58"/>
        <v>0.33333333333333331</v>
      </c>
      <c r="AA109" s="572"/>
      <c r="AB109" s="570">
        <v>0.05</v>
      </c>
      <c r="AC109" s="570">
        <v>0.2</v>
      </c>
      <c r="AD109" s="570">
        <v>0.35</v>
      </c>
      <c r="AE109" s="570">
        <v>0.05</v>
      </c>
      <c r="AF109" s="570">
        <v>0.35</v>
      </c>
      <c r="AG109" s="570"/>
      <c r="AH109" s="570"/>
      <c r="AI109" s="570"/>
      <c r="AJ109" s="570">
        <v>0.1</v>
      </c>
      <c r="AK109" s="570">
        <v>0.1</v>
      </c>
      <c r="AL109" s="565"/>
      <c r="AM109" s="570">
        <v>0.2</v>
      </c>
      <c r="AN109" s="570">
        <v>0.15</v>
      </c>
      <c r="AO109" s="570">
        <v>0.15</v>
      </c>
      <c r="AP109" s="570">
        <v>0.25</v>
      </c>
      <c r="AQ109" s="570">
        <v>0.25</v>
      </c>
      <c r="AR109" s="579"/>
    </row>
    <row r="110" spans="2:44" ht="20.100000000000001" customHeight="1" x14ac:dyDescent="0.25">
      <c r="B110" s="37">
        <f t="shared" si="59"/>
        <v>0</v>
      </c>
      <c r="C110" s="416">
        <f t="shared" si="59"/>
        <v>0</v>
      </c>
      <c r="D110" s="415"/>
      <c r="F110" s="584" t="s">
        <v>203</v>
      </c>
      <c r="G110" s="569" t="s">
        <v>203</v>
      </c>
      <c r="H110" s="570">
        <v>0.1</v>
      </c>
      <c r="I110" s="570">
        <v>0.1</v>
      </c>
      <c r="J110" s="570">
        <v>0.1</v>
      </c>
      <c r="K110" s="570">
        <v>0.2</v>
      </c>
      <c r="L110" s="570">
        <v>0.1</v>
      </c>
      <c r="M110" s="570">
        <v>0.2</v>
      </c>
      <c r="N110" s="570">
        <v>0.2</v>
      </c>
      <c r="O110" s="560"/>
      <c r="P110" s="571">
        <f t="shared" si="56"/>
        <v>0.33333333333333331</v>
      </c>
      <c r="Q110" s="571">
        <f t="shared" si="56"/>
        <v>0.33333333333333331</v>
      </c>
      <c r="R110" s="571">
        <f t="shared" si="56"/>
        <v>0.33333333333333331</v>
      </c>
      <c r="S110" s="560"/>
      <c r="T110" s="571">
        <f t="shared" si="57"/>
        <v>0.33333333333333331</v>
      </c>
      <c r="U110" s="571">
        <f t="shared" si="57"/>
        <v>0.33333333333333331</v>
      </c>
      <c r="V110" s="571">
        <f t="shared" si="57"/>
        <v>0.33333333333333331</v>
      </c>
      <c r="W110" s="560"/>
      <c r="X110" s="570">
        <f t="shared" si="58"/>
        <v>0.33333333333333331</v>
      </c>
      <c r="Y110" s="570">
        <f t="shared" si="58"/>
        <v>0.33333333333333331</v>
      </c>
      <c r="Z110" s="570">
        <f t="shared" si="58"/>
        <v>0.33333333333333331</v>
      </c>
      <c r="AA110" s="572"/>
      <c r="AB110" s="570">
        <v>0.05</v>
      </c>
      <c r="AC110" s="570">
        <v>0.2</v>
      </c>
      <c r="AD110" s="570">
        <v>0.35</v>
      </c>
      <c r="AE110" s="570">
        <v>0.05</v>
      </c>
      <c r="AF110" s="570">
        <v>0.35</v>
      </c>
      <c r="AG110" s="570"/>
      <c r="AH110" s="570"/>
      <c r="AI110" s="570"/>
      <c r="AJ110" s="570">
        <v>0.1</v>
      </c>
      <c r="AK110" s="570">
        <v>0.1</v>
      </c>
      <c r="AL110" s="565"/>
      <c r="AM110" s="570">
        <v>0.2</v>
      </c>
      <c r="AN110" s="570">
        <v>0.15</v>
      </c>
      <c r="AO110" s="570">
        <v>0.15</v>
      </c>
      <c r="AP110" s="570">
        <v>0.25</v>
      </c>
      <c r="AQ110" s="570">
        <v>0.25</v>
      </c>
      <c r="AR110" s="579"/>
    </row>
    <row r="111" spans="2:44" ht="20.100000000000001" customHeight="1" x14ac:dyDescent="0.25">
      <c r="B111" s="37">
        <f t="shared" si="59"/>
        <v>0</v>
      </c>
      <c r="C111" s="416">
        <f t="shared" si="59"/>
        <v>0</v>
      </c>
      <c r="D111" s="415"/>
      <c r="F111" s="584" t="s">
        <v>203</v>
      </c>
      <c r="G111" s="569" t="s">
        <v>203</v>
      </c>
      <c r="H111" s="570">
        <v>0.1</v>
      </c>
      <c r="I111" s="570">
        <v>0.1</v>
      </c>
      <c r="J111" s="570">
        <v>0.1</v>
      </c>
      <c r="K111" s="570">
        <v>0.2</v>
      </c>
      <c r="L111" s="570">
        <v>0.1</v>
      </c>
      <c r="M111" s="570">
        <v>0.2</v>
      </c>
      <c r="N111" s="570">
        <v>0.2</v>
      </c>
      <c r="O111" s="560"/>
      <c r="P111" s="571">
        <f t="shared" si="56"/>
        <v>0.33333333333333331</v>
      </c>
      <c r="Q111" s="571">
        <f t="shared" si="56"/>
        <v>0.33333333333333331</v>
      </c>
      <c r="R111" s="571">
        <f t="shared" si="56"/>
        <v>0.33333333333333331</v>
      </c>
      <c r="S111" s="560"/>
      <c r="T111" s="571">
        <f t="shared" si="57"/>
        <v>0.33333333333333331</v>
      </c>
      <c r="U111" s="571">
        <f t="shared" si="57"/>
        <v>0.33333333333333331</v>
      </c>
      <c r="V111" s="571">
        <f t="shared" si="57"/>
        <v>0.33333333333333331</v>
      </c>
      <c r="W111" s="560"/>
      <c r="X111" s="570">
        <f t="shared" si="58"/>
        <v>0.33333333333333331</v>
      </c>
      <c r="Y111" s="570">
        <f t="shared" si="58"/>
        <v>0.33333333333333331</v>
      </c>
      <c r="Z111" s="570">
        <f t="shared" si="58"/>
        <v>0.33333333333333331</v>
      </c>
      <c r="AA111" s="572"/>
      <c r="AB111" s="570">
        <v>0.05</v>
      </c>
      <c r="AC111" s="570">
        <v>0.2</v>
      </c>
      <c r="AD111" s="570">
        <v>0.35</v>
      </c>
      <c r="AE111" s="570">
        <v>0.05</v>
      </c>
      <c r="AF111" s="570">
        <v>0.35</v>
      </c>
      <c r="AG111" s="570"/>
      <c r="AH111" s="570"/>
      <c r="AI111" s="570"/>
      <c r="AJ111" s="570">
        <v>0.1</v>
      </c>
      <c r="AK111" s="570">
        <v>0.1</v>
      </c>
      <c r="AL111" s="565"/>
      <c r="AM111" s="570">
        <v>0.2</v>
      </c>
      <c r="AN111" s="570">
        <v>0.15</v>
      </c>
      <c r="AO111" s="570">
        <v>0.15</v>
      </c>
      <c r="AP111" s="570">
        <v>0.25</v>
      </c>
      <c r="AQ111" s="570">
        <v>0.25</v>
      </c>
      <c r="AR111" s="579"/>
    </row>
    <row r="112" spans="2:44" ht="20.100000000000001" customHeight="1" thickBot="1" x14ac:dyDescent="0.3">
      <c r="B112" s="37">
        <f t="shared" si="59"/>
        <v>0</v>
      </c>
      <c r="C112" s="416">
        <f t="shared" si="59"/>
        <v>0</v>
      </c>
      <c r="D112" s="415"/>
      <c r="F112" s="585" t="s">
        <v>203</v>
      </c>
      <c r="G112" s="586" t="s">
        <v>203</v>
      </c>
      <c r="H112" s="582">
        <v>0.1</v>
      </c>
      <c r="I112" s="582">
        <v>0.1</v>
      </c>
      <c r="J112" s="582">
        <v>0.1</v>
      </c>
      <c r="K112" s="582">
        <v>0.2</v>
      </c>
      <c r="L112" s="582">
        <v>0.1</v>
      </c>
      <c r="M112" s="582">
        <v>0.2</v>
      </c>
      <c r="N112" s="582">
        <v>0.2</v>
      </c>
      <c r="O112" s="564"/>
      <c r="P112" s="587">
        <f t="shared" si="56"/>
        <v>0.33333333333333331</v>
      </c>
      <c r="Q112" s="587">
        <f t="shared" si="56"/>
        <v>0.33333333333333331</v>
      </c>
      <c r="R112" s="587">
        <f t="shared" si="56"/>
        <v>0.33333333333333331</v>
      </c>
      <c r="S112" s="564"/>
      <c r="T112" s="587">
        <f t="shared" si="57"/>
        <v>0.33333333333333331</v>
      </c>
      <c r="U112" s="587">
        <f t="shared" si="57"/>
        <v>0.33333333333333331</v>
      </c>
      <c r="V112" s="587">
        <f t="shared" si="57"/>
        <v>0.33333333333333331</v>
      </c>
      <c r="W112" s="564"/>
      <c r="X112" s="582">
        <f t="shared" si="58"/>
        <v>0.33333333333333331</v>
      </c>
      <c r="Y112" s="582">
        <f t="shared" si="58"/>
        <v>0.33333333333333331</v>
      </c>
      <c r="Z112" s="582">
        <f t="shared" si="58"/>
        <v>0.33333333333333331</v>
      </c>
      <c r="AA112" s="581"/>
      <c r="AB112" s="582">
        <v>0.05</v>
      </c>
      <c r="AC112" s="582">
        <v>0.2</v>
      </c>
      <c r="AD112" s="582">
        <v>0.35</v>
      </c>
      <c r="AE112" s="582">
        <v>0.05</v>
      </c>
      <c r="AF112" s="582">
        <v>0.35</v>
      </c>
      <c r="AG112" s="582"/>
      <c r="AH112" s="582"/>
      <c r="AI112" s="582"/>
      <c r="AJ112" s="582">
        <v>0.1</v>
      </c>
      <c r="AK112" s="582">
        <v>0.1</v>
      </c>
      <c r="AL112" s="580"/>
      <c r="AM112" s="582">
        <v>0.2</v>
      </c>
      <c r="AN112" s="582">
        <v>0.15</v>
      </c>
      <c r="AO112" s="582">
        <v>0.15</v>
      </c>
      <c r="AP112" s="582">
        <v>0.25</v>
      </c>
      <c r="AQ112" s="582">
        <v>0.25</v>
      </c>
      <c r="AR112" s="583"/>
    </row>
  </sheetData>
  <mergeCells count="24">
    <mergeCell ref="F41:X41"/>
    <mergeCell ref="AE41:AR41"/>
    <mergeCell ref="AM5:AQ5"/>
    <mergeCell ref="AR5:AR6"/>
    <mergeCell ref="AS5:AS6"/>
    <mergeCell ref="X5:Z5"/>
    <mergeCell ref="AA5:AA6"/>
    <mergeCell ref="AB5:AK5"/>
    <mergeCell ref="AL5:AL6"/>
    <mergeCell ref="B33:E33"/>
    <mergeCell ref="B34:E34"/>
    <mergeCell ref="B35:E35"/>
    <mergeCell ref="T5:V5"/>
    <mergeCell ref="W5:W6"/>
    <mergeCell ref="AM2:AP2"/>
    <mergeCell ref="AR2:AS2"/>
    <mergeCell ref="B3:C3"/>
    <mergeCell ref="B4:C4"/>
    <mergeCell ref="D5:D6"/>
    <mergeCell ref="E5:E6"/>
    <mergeCell ref="F5:N5"/>
    <mergeCell ref="O5:O6"/>
    <mergeCell ref="P5:R5"/>
    <mergeCell ref="S5:S6"/>
  </mergeCells>
  <conditionalFormatting sqref="F7:N7 F32:AQ32 P7:AQ7">
    <cfRule type="cellIs" dxfId="6" priority="7" operator="equal">
      <formula>"XN"</formula>
    </cfRule>
  </conditionalFormatting>
  <conditionalFormatting sqref="AR7 AR32">
    <cfRule type="cellIs" dxfId="5" priority="6" operator="equal">
      <formula>"XN"</formula>
    </cfRule>
  </conditionalFormatting>
  <conditionalFormatting sqref="AR8:AR19">
    <cfRule type="cellIs" dxfId="4" priority="4" operator="equal">
      <formula>"XN"</formula>
    </cfRule>
  </conditionalFormatting>
  <conditionalFormatting sqref="F8:AQ19">
    <cfRule type="cellIs" dxfId="3" priority="5" operator="equal">
      <formula>"XN"</formula>
    </cfRule>
  </conditionalFormatting>
  <conditionalFormatting sqref="F20:AQ31">
    <cfRule type="cellIs" dxfId="2" priority="2" operator="equal">
      <formula>"XN"</formula>
    </cfRule>
  </conditionalFormatting>
  <conditionalFormatting sqref="O7">
    <cfRule type="cellIs" dxfId="1" priority="3" operator="equal">
      <formula>"XN"</formula>
    </cfRule>
  </conditionalFormatting>
  <conditionalFormatting sqref="AR20:AR31">
    <cfRule type="cellIs" dxfId="0" priority="1" operator="equal">
      <formula>"XN"</formula>
    </cfRule>
  </conditionalFormatting>
  <printOptions horizontalCentered="1"/>
  <pageMargins left="0.25" right="0.25" top="0.75" bottom="0.75" header="0.3" footer="0.3"/>
  <pageSetup paperSize="9" scale="46" orientation="landscape" r:id="rId1"/>
  <ignoredErrors>
    <ignoredError sqref="D3:D4" unlockedFormula="1"/>
    <ignoredError sqref="O33 S33 W33 AA33 AL33 O46:O66 S46:S66 W46:W66" formula="1"/>
    <ignoredError sqref="AS46:AS66"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13</vt:i4>
      </vt:variant>
    </vt:vector>
  </HeadingPairs>
  <TitlesOfParts>
    <vt:vector size="23" baseType="lpstr">
      <vt:lpstr>INI</vt:lpstr>
      <vt:lpstr>Componentes</vt:lpstr>
      <vt:lpstr>Níveis</vt:lpstr>
      <vt:lpstr>PesosInd</vt:lpstr>
      <vt:lpstr>CBH1</vt:lpstr>
      <vt:lpstr>CBH2</vt:lpstr>
      <vt:lpstr>CBH3</vt:lpstr>
      <vt:lpstr>Sintese Estado (diagnóstico)</vt:lpstr>
      <vt:lpstr>Sintese Estado (certificação)</vt:lpstr>
      <vt:lpstr>Instrucoes Preenchimento</vt:lpstr>
      <vt:lpstr>'CBH1'!Area_de_impressao</vt:lpstr>
      <vt:lpstr>'CBH2'!Area_de_impressao</vt:lpstr>
      <vt:lpstr>'CBH3'!Area_de_impressao</vt:lpstr>
      <vt:lpstr>Componentes!Area_de_impressao</vt:lpstr>
      <vt:lpstr>Níveis!Area_de_impressao</vt:lpstr>
      <vt:lpstr>PesosInd!Area_de_impressao</vt:lpstr>
      <vt:lpstr>'Sintese Estado (certificação)'!Area_de_impressao</vt:lpstr>
      <vt:lpstr>'Sintese Estado (diagnóstico)'!Area_de_impressao</vt:lpstr>
      <vt:lpstr>'CBH1'!Titulos_de_impressao</vt:lpstr>
      <vt:lpstr>'CBH2'!Titulos_de_impressao</vt:lpstr>
      <vt:lpstr>'CBH3'!Titulos_de_impressao</vt:lpstr>
      <vt:lpstr>Componentes!Titulos_de_impressao</vt:lpstr>
      <vt:lpstr>PesosInd!Titulos_de_impressao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2018-10-09T19:55:34Z</dcterms:modified>
</cp:coreProperties>
</file>