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2"/>
  </bookViews>
  <sheets>
    <sheet name="Efluentes em rio estadual" sheetId="1" r:id="rId1"/>
    <sheet name="Cálculo Cobrança" sheetId="3" r:id="rId2"/>
    <sheet name="Planilha1" sheetId="4" r:id="rId3"/>
  </sheets>
  <definedNames>
    <definedName name="_xlnm._FilterDatabase" localSheetId="0" hidden="1">'Efluentes em rio estadual'!$A$1:$BW$14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5" i="4" l="1"/>
  <c r="Y33" i="4" l="1"/>
  <c r="W31" i="4" l="1"/>
  <c r="Y31" i="4" s="1"/>
  <c r="Y30" i="4"/>
  <c r="W30" i="4"/>
  <c r="W29" i="4"/>
  <c r="Y29" i="4" s="1"/>
  <c r="Y28" i="4"/>
  <c r="W28" i="4"/>
  <c r="W27" i="4"/>
  <c r="Y27" i="4" s="1"/>
  <c r="Y26" i="4"/>
  <c r="W26" i="4"/>
  <c r="W25" i="4"/>
  <c r="Y25" i="4" s="1"/>
  <c r="Y24" i="4"/>
  <c r="W24" i="4"/>
  <c r="W23" i="4"/>
  <c r="Y23" i="4" s="1"/>
  <c r="Y22" i="4"/>
  <c r="W22" i="4"/>
  <c r="W21" i="4"/>
  <c r="Y21" i="4" s="1"/>
  <c r="Y20" i="4"/>
  <c r="W20" i="4"/>
  <c r="W19" i="4"/>
  <c r="Y19" i="4" s="1"/>
  <c r="Y32" i="4" l="1"/>
  <c r="W13" i="4" l="1"/>
  <c r="Y13" i="4" s="1"/>
  <c r="W10" i="4"/>
  <c r="Y10" i="4" s="1"/>
  <c r="W9" i="4"/>
  <c r="Y9" i="4" s="1"/>
  <c r="W5" i="4"/>
  <c r="Y5" i="4" s="1"/>
  <c r="W2" i="4"/>
  <c r="O20" i="4"/>
  <c r="O21" i="4"/>
  <c r="O22" i="4"/>
  <c r="O23" i="4"/>
  <c r="O24" i="4"/>
  <c r="O25" i="4"/>
  <c r="O26" i="4"/>
  <c r="O27" i="4"/>
  <c r="O28" i="4"/>
  <c r="O29" i="4"/>
  <c r="O30" i="4"/>
  <c r="O31" i="4"/>
  <c r="O19" i="4"/>
  <c r="W14" i="4"/>
  <c r="Y14" i="4" s="1"/>
  <c r="W11" i="4"/>
  <c r="Y11" i="4" s="1"/>
  <c r="W7" i="4"/>
  <c r="Y7" i="4" s="1"/>
  <c r="W6" i="4"/>
  <c r="Y6" i="4" s="1"/>
  <c r="W3" i="4"/>
  <c r="Y3" i="4" s="1"/>
  <c r="W4" i="4"/>
  <c r="Y4" i="4" s="1"/>
  <c r="W8" i="4"/>
  <c r="Y8" i="4" s="1"/>
  <c r="W12" i="4"/>
  <c r="Y12" i="4" s="1"/>
  <c r="P3" i="4"/>
  <c r="O3" i="4"/>
  <c r="O4" i="4"/>
  <c r="P4" i="4" s="1"/>
  <c r="O7" i="4"/>
  <c r="P7" i="4" s="1"/>
  <c r="O8" i="4"/>
  <c r="P8" i="4" s="1"/>
  <c r="O11" i="4"/>
  <c r="P11" i="4" s="1"/>
  <c r="O12" i="4"/>
  <c r="P12" i="4" s="1"/>
  <c r="O2" i="4"/>
  <c r="P2" i="4" s="1"/>
  <c r="B4" i="3"/>
  <c r="N3" i="4"/>
  <c r="N4" i="4"/>
  <c r="N5" i="4"/>
  <c r="O5" i="4" s="1"/>
  <c r="P5" i="4" s="1"/>
  <c r="N6" i="4"/>
  <c r="O6" i="4" s="1"/>
  <c r="P6" i="4" s="1"/>
  <c r="N7" i="4"/>
  <c r="N8" i="4"/>
  <c r="N9" i="4"/>
  <c r="O9" i="4" s="1"/>
  <c r="P9" i="4" s="1"/>
  <c r="N10" i="4"/>
  <c r="O10" i="4" s="1"/>
  <c r="P10" i="4" s="1"/>
  <c r="N11" i="4"/>
  <c r="N12" i="4"/>
  <c r="N13" i="4"/>
  <c r="O13" i="4" s="1"/>
  <c r="P13" i="4" s="1"/>
  <c r="N14" i="4"/>
  <c r="O14" i="4" s="1"/>
  <c r="P14" i="4" s="1"/>
  <c r="N2" i="4"/>
  <c r="N20" i="4"/>
  <c r="N21" i="4"/>
  <c r="N22" i="4"/>
  <c r="N23" i="4"/>
  <c r="N24" i="4"/>
  <c r="N25" i="4"/>
  <c r="N26" i="4"/>
  <c r="N27" i="4"/>
  <c r="N28" i="4"/>
  <c r="N29" i="4"/>
  <c r="N30" i="4"/>
  <c r="N31" i="4"/>
  <c r="N19" i="4"/>
  <c r="M20" i="4"/>
  <c r="M21" i="4"/>
  <c r="M22" i="4"/>
  <c r="M23" i="4"/>
  <c r="M24" i="4"/>
  <c r="M25" i="4"/>
  <c r="M26" i="4"/>
  <c r="M27" i="4"/>
  <c r="M28" i="4"/>
  <c r="M29" i="4"/>
  <c r="M30" i="4"/>
  <c r="M31" i="4"/>
  <c r="M19" i="4"/>
  <c r="D20" i="3"/>
  <c r="D19" i="3"/>
  <c r="Y2" i="4" l="1"/>
  <c r="Y16" i="4" s="1"/>
  <c r="D18" i="3"/>
  <c r="B14" i="3"/>
  <c r="R9" i="3"/>
  <c r="R6" i="3"/>
  <c r="C9" i="3"/>
  <c r="D9" i="3"/>
  <c r="E9" i="3"/>
  <c r="F9" i="3"/>
  <c r="G9" i="3"/>
  <c r="H9" i="3"/>
  <c r="I9" i="3"/>
  <c r="J9" i="3"/>
  <c r="K9" i="3"/>
  <c r="L9" i="3"/>
  <c r="M9" i="3"/>
  <c r="B9" i="3"/>
  <c r="C10" i="3"/>
  <c r="D10" i="3"/>
  <c r="E10" i="3"/>
  <c r="F10" i="3"/>
  <c r="G10" i="3"/>
  <c r="H10" i="3"/>
  <c r="I10" i="3"/>
  <c r="J10" i="3"/>
  <c r="K10" i="3"/>
  <c r="L10" i="3"/>
  <c r="M10" i="3"/>
  <c r="B10" i="3"/>
  <c r="C6" i="3"/>
  <c r="D6" i="3"/>
  <c r="E6" i="3"/>
  <c r="F6" i="3"/>
  <c r="G6" i="3"/>
  <c r="H6" i="3"/>
  <c r="I6" i="3"/>
  <c r="J6" i="3"/>
  <c r="K6" i="3"/>
  <c r="L6" i="3"/>
  <c r="M6" i="3"/>
  <c r="B6" i="3"/>
  <c r="C4" i="3"/>
  <c r="D4" i="3"/>
  <c r="E4" i="3"/>
  <c r="F4" i="3"/>
  <c r="G4" i="3"/>
  <c r="H4" i="3"/>
  <c r="I4" i="3"/>
  <c r="J4" i="3"/>
  <c r="K4" i="3"/>
  <c r="L4" i="3"/>
  <c r="M4" i="3"/>
  <c r="C3" i="3"/>
  <c r="D3" i="3"/>
  <c r="E3" i="3"/>
  <c r="F3" i="3"/>
  <c r="G3" i="3"/>
  <c r="H3" i="3"/>
  <c r="I3" i="3"/>
  <c r="J3" i="3"/>
  <c r="K3" i="3"/>
  <c r="L3" i="3"/>
  <c r="M3" i="3"/>
  <c r="B3" i="3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O15" i="1"/>
</calcChain>
</file>

<file path=xl/sharedStrings.xml><?xml version="1.0" encoding="utf-8"?>
<sst xmlns="http://schemas.openxmlformats.org/spreadsheetml/2006/main" count="265" uniqueCount="142">
  <si>
    <t>OBJECTID *</t>
  </si>
  <si>
    <t>Nome do usuário</t>
  </si>
  <si>
    <t>Endereço do lançamento</t>
  </si>
  <si>
    <t>Região Administrativa do lançamento</t>
  </si>
  <si>
    <t>Estado do lançamento</t>
  </si>
  <si>
    <t>Tipo da outorga</t>
  </si>
  <si>
    <t>situação do lançamento</t>
  </si>
  <si>
    <t>Bacia Hidrográfica</t>
  </si>
  <si>
    <t>código da UH</t>
  </si>
  <si>
    <t>Nome do corpo hídrico receptor</t>
  </si>
  <si>
    <t>Vazão de lançamento do projeto</t>
  </si>
  <si>
    <t>Vazão média</t>
  </si>
  <si>
    <t>DBO do efluente (mg/L)</t>
  </si>
  <si>
    <t>DBO do corpo receptor (mg/L)</t>
  </si>
  <si>
    <t>Vazão máxima do efluente (L/s) - Janeiro</t>
  </si>
  <si>
    <t>Vazão máxima do efluente (L/s) – Fevereiro</t>
  </si>
  <si>
    <t>Vazão máxima do efluente (L/s) – Março</t>
  </si>
  <si>
    <t>Vazão máxima do efluente (L/s) – Abril</t>
  </si>
  <si>
    <t>Vazão máxima do efluente (L/s) – Maio</t>
  </si>
  <si>
    <t>Vazão máxima do efluente (L/s) – Junho</t>
  </si>
  <si>
    <t>Vazão máxima do efluente (L/s) – Julho</t>
  </si>
  <si>
    <t>Vazão máxima do efluente (L/s) – Agosto</t>
  </si>
  <si>
    <t>Vazão máxima do efluente (L/s) – Setembro</t>
  </si>
  <si>
    <t>Vazão máxima do efluente (L/s) – Outubro</t>
  </si>
  <si>
    <t>Vazão máxima do efluente (L/s) – Novembro</t>
  </si>
  <si>
    <t>Vazão máxima do efluente (L/s) - Dezembro</t>
  </si>
  <si>
    <t>Concentração Máxima de DBO (mg/L) - Janeiro</t>
  </si>
  <si>
    <t>Concentração Máxima de DBO (mg/L) – Fevereiro</t>
  </si>
  <si>
    <t>Concentração Máxima de DBO (mg/L) – Março</t>
  </si>
  <si>
    <t>Concentração Máxima de DBO (mg/L) – Abril</t>
  </si>
  <si>
    <t>Concentração Máxima de DBO (mg/L) – Maio</t>
  </si>
  <si>
    <t>Concentração Máxima de DBO (mg/L) – Junho</t>
  </si>
  <si>
    <t>Concentração Máxima de DBO (mg/L) – Julho</t>
  </si>
  <si>
    <t>Concentração Máxima de DBO (mg/L) – Agosto</t>
  </si>
  <si>
    <t>Concentração Máxima de DBO (mg/L) – Setembro</t>
  </si>
  <si>
    <t>Concentração Máxima de DBO (mg/L) – Outubro</t>
  </si>
  <si>
    <t>Concentração Máxima de DBO (mg/L) – Novembro</t>
  </si>
  <si>
    <t>Concentração Máxima de DBO (mg/L) – Dezembro</t>
  </si>
  <si>
    <t>TEMPE_JA</t>
  </si>
  <si>
    <t>TEMPE_FE</t>
  </si>
  <si>
    <t>TEMPE_MR</t>
  </si>
  <si>
    <t>TEMPE_AB</t>
  </si>
  <si>
    <t>TEMPE_MA</t>
  </si>
  <si>
    <t>TEMPE_JN</t>
  </si>
  <si>
    <t>TEMPE_JL</t>
  </si>
  <si>
    <t>TEMPE_AG</t>
  </si>
  <si>
    <t>TEMPE_S</t>
  </si>
  <si>
    <t>TEMPE_O</t>
  </si>
  <si>
    <t>TEMPE_N</t>
  </si>
  <si>
    <t>TEMPE_D</t>
  </si>
  <si>
    <t>QDI_JA</t>
  </si>
  <si>
    <t>QDI_FE</t>
  </si>
  <si>
    <t>QDI_MR</t>
  </si>
  <si>
    <t>QDI_AB</t>
  </si>
  <si>
    <t>QDI_MA</t>
  </si>
  <si>
    <t>QDI_JN</t>
  </si>
  <si>
    <t>QDI_JL</t>
  </si>
  <si>
    <t>QDI_AG</t>
  </si>
  <si>
    <t>QDI_S</t>
  </si>
  <si>
    <t>QDI_O</t>
  </si>
  <si>
    <t>QDI_N</t>
  </si>
  <si>
    <t>QDI_D</t>
  </si>
  <si>
    <t>DIAS_JAN</t>
  </si>
  <si>
    <t>DIAS_FEV</t>
  </si>
  <si>
    <t>DIAS_MAR</t>
  </si>
  <si>
    <t>DIAS_ABR</t>
  </si>
  <si>
    <t>DIAS_MAI</t>
  </si>
  <si>
    <t>DIAS_JUN</t>
  </si>
  <si>
    <t>DIAS_JUL</t>
  </si>
  <si>
    <t>DIAS_AGO</t>
  </si>
  <si>
    <t>DIAS_SET</t>
  </si>
  <si>
    <t>DIAS_OUT</t>
  </si>
  <si>
    <t>DIAS_NOV</t>
  </si>
  <si>
    <t>DIAS_DEZ</t>
  </si>
  <si>
    <t>COMPANHIA DE SANEAMENTO AMBIENTAL DO DISTRITO FEDERAL - CAESB</t>
  </si>
  <si>
    <t>ETE RIACHO FUNDO/DF</t>
  </si>
  <si>
    <t>RIACHO FUNDO II</t>
  </si>
  <si>
    <t>DF</t>
  </si>
  <si>
    <t>&lt;Null&gt;</t>
  </si>
  <si>
    <t>OUTORGA DE DIREITO DE USO</t>
  </si>
  <si>
    <t>OUTORGADO</t>
  </si>
  <si>
    <t>RIO PARANOÁ</t>
  </si>
  <si>
    <t>RIBEIRÃO RIACHO FUNDO</t>
  </si>
  <si>
    <t>ETE MELCHIOR, DF 180 KM 53 BR 060, SAMAMBAIA</t>
  </si>
  <si>
    <t>SAMAMBAIA</t>
  </si>
  <si>
    <t>RIO DESCOBERTO</t>
  </si>
  <si>
    <t>RIO MELCHIOR</t>
  </si>
  <si>
    <t>ETE SAMAMBAIA, DF 180 KM 42, SAMAMBAIA</t>
  </si>
  <si>
    <t>ETA SÃO SEBASTIÃO</t>
  </si>
  <si>
    <t>JARDIM BOTÂNICO</t>
  </si>
  <si>
    <t>RIO SÃO BARTOLOMEU</t>
  </si>
  <si>
    <t>RIBEIRÃO SANTO ANTÔNIO DA PAPUDA</t>
  </si>
  <si>
    <t>ETE - SOBRADINHO</t>
  </si>
  <si>
    <t>SOBRADINHO</t>
  </si>
  <si>
    <t>RIBEIRÃO SOBRADINHO</t>
  </si>
  <si>
    <t>PLANO PILOTO</t>
  </si>
  <si>
    <t>LAGO PARANOÁ</t>
  </si>
  <si>
    <t>ETE PLANALTINA</t>
  </si>
  <si>
    <t>PLANALTINA</t>
  </si>
  <si>
    <t>RIBEIRÃO MESTRE DARMAS</t>
  </si>
  <si>
    <t>VENCIDA</t>
  </si>
  <si>
    <t>CÓRREGO DO MEIO</t>
  </si>
  <si>
    <t>RIACHO FUNDO</t>
  </si>
  <si>
    <t>RIBEIRÃO DO GAMA</t>
  </si>
  <si>
    <t>OUTORGA PRÉVIA</t>
  </si>
  <si>
    <t>ROBEIRÃO TABOCA</t>
  </si>
  <si>
    <t>RIBEIRÃO CACHOEININHA</t>
  </si>
  <si>
    <t>SOBRADINHO II</t>
  </si>
  <si>
    <t xml:space="preserve">DOMÍNIO </t>
  </si>
  <si>
    <t>ESTADUAL</t>
  </si>
  <si>
    <t>(L/s)</t>
  </si>
  <si>
    <t>(m3/s)</t>
  </si>
  <si>
    <t>Qlanç (m3/dia)</t>
  </si>
  <si>
    <t>dias</t>
  </si>
  <si>
    <t>Qlanç (m3/mês)</t>
  </si>
  <si>
    <t>CDBO</t>
  </si>
  <si>
    <t>CDBO (kg/m3)</t>
  </si>
  <si>
    <t>CDBO (mg/m3)</t>
  </si>
  <si>
    <t>CDBO (mg/L)</t>
  </si>
  <si>
    <t>CODBO (Qlanç x CDBO)</t>
  </si>
  <si>
    <t>Valor lanç</t>
  </si>
  <si>
    <t>Qlanç anual</t>
  </si>
  <si>
    <t>CDBO média</t>
  </si>
  <si>
    <t>CODBO</t>
  </si>
  <si>
    <t>PPU</t>
  </si>
  <si>
    <t>total</t>
  </si>
  <si>
    <t>k (0,9)</t>
  </si>
  <si>
    <t>diferença com k</t>
  </si>
  <si>
    <t>mg/m3</t>
  </si>
  <si>
    <t>média - mg/l</t>
  </si>
  <si>
    <t>vazão total - l/s</t>
  </si>
  <si>
    <t>m3/s</t>
  </si>
  <si>
    <t>m3/dia</t>
  </si>
  <si>
    <t>m3/ano</t>
  </si>
  <si>
    <t>CDBO - kg/m3</t>
  </si>
  <si>
    <t>valor</t>
  </si>
  <si>
    <r>
      <t>Qlanç -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/ano</t>
    </r>
  </si>
  <si>
    <r>
      <t>CDBO - kg/m</t>
    </r>
    <r>
      <rPr>
        <vertAlign val="superscript"/>
        <sz val="11"/>
        <color theme="1"/>
        <rFont val="Calibri"/>
        <family val="2"/>
        <scheme val="minor"/>
      </rPr>
      <t>3</t>
    </r>
  </si>
  <si>
    <t>PPU - R$</t>
  </si>
  <si>
    <t>PPU  - R$</t>
  </si>
  <si>
    <t>CODBO - Kg/ano</t>
  </si>
  <si>
    <t>CODBO -Kg/ano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</si>
</sst>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&quot;R$&quot;#,##0.00"/>
    <numFmt numFmtId="166" formatCode="&quot;R$&quot;\ #,##0.00"/>
    <numFmt numFmtId="167" formatCode="&quot;R$&quot;\ #,##0"/>
  </numFmts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4" fontId="0" fillId="0" borderId="0" xfId="0" applyNumberFormat="1"/>
    <xf numFmtId="3" fontId="0" fillId="0" borderId="0" xfId="0" applyNumberFormat="1"/>
    <xf numFmtId="164" fontId="0" fillId="3" borderId="0" xfId="0" applyNumberFormat="1" applyFill="1"/>
    <xf numFmtId="3" fontId="0" fillId="3" borderId="0" xfId="0" applyNumberFormat="1" applyFill="1"/>
    <xf numFmtId="0" fontId="0" fillId="4" borderId="0" xfId="0" applyFill="1"/>
    <xf numFmtId="165" fontId="0" fillId="0" borderId="0" xfId="0" applyNumberFormat="1"/>
    <xf numFmtId="3" fontId="0" fillId="4" borderId="0" xfId="0" applyNumberFormat="1" applyFill="1"/>
    <xf numFmtId="164" fontId="0" fillId="4" borderId="0" xfId="0" applyNumberFormat="1" applyFill="1"/>
    <xf numFmtId="166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5" borderId="1" xfId="0" applyFill="1" applyBorder="1"/>
    <xf numFmtId="167" fontId="0" fillId="3" borderId="1" xfId="0" applyNumberFormat="1" applyFill="1" applyBorder="1"/>
    <xf numFmtId="9" fontId="0" fillId="0" borderId="1" xfId="0" applyNumberFormat="1" applyBorder="1"/>
    <xf numFmtId="167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495301</xdr:colOff>
      <xdr:row>14</xdr:row>
      <xdr:rowOff>28575</xdr:rowOff>
    </xdr:from>
    <xdr:to>
      <xdr:col>18</xdr:col>
      <xdr:colOff>428625</xdr:colOff>
      <xdr:row>52</xdr:row>
      <xdr:rowOff>123825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4AFC7DEC-F569-4C31-843A-D885206E6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09" t="21484" r="58614" b="7211"/>
        <a:stretch/>
      </xdr:blipFill>
      <xdr:spPr>
        <a:xfrm>
          <a:off x="5095876" y="2695575"/>
          <a:ext cx="11182349" cy="733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topLeftCell="B1" workbookViewId="0">
      <selection activeCell="AC1" sqref="AC1"/>
    </sheetView>
  </sheetViews>
  <sheetFormatPr defaultRowHeight="15" x14ac:dyDescent="0.25"/>
  <cols>
    <col min="2" max="2" width="17.42578125" customWidth="1"/>
    <col min="3" max="3" width="32.5703125" customWidth="1"/>
    <col min="4" max="4" width="15.7109375" customWidth="1"/>
    <col min="6" max="6" width="27.42578125" bestFit="1" customWidth="1"/>
    <col min="7" max="7" width="12.28515625" customWidth="1"/>
    <col min="11" max="11" width="21" customWidth="1"/>
    <col min="12" max="12" width="15.42578125" customWidth="1"/>
    <col min="13" max="13" width="25.42578125" customWidth="1"/>
    <col min="14" max="14" width="30.140625" bestFit="1" customWidth="1"/>
    <col min="15" max="15" width="10.140625" customWidth="1"/>
    <col min="27" max="27" width="12" customWidth="1"/>
    <col min="75" max="75" width="12.140625" bestFit="1" customWidth="1"/>
  </cols>
  <sheetData>
    <row r="1" spans="1:7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108</v>
      </c>
    </row>
    <row r="2" spans="1:75" x14ac:dyDescent="0.25">
      <c r="A2">
        <v>5</v>
      </c>
      <c r="B2" t="s">
        <v>74</v>
      </c>
      <c r="C2" t="s">
        <v>75</v>
      </c>
      <c r="D2" t="s">
        <v>76</v>
      </c>
      <c r="E2" t="s">
        <v>77</v>
      </c>
      <c r="F2" t="s">
        <v>79</v>
      </c>
      <c r="G2" t="s">
        <v>80</v>
      </c>
      <c r="H2" t="s">
        <v>81</v>
      </c>
      <c r="I2">
        <v>13</v>
      </c>
      <c r="J2" t="s">
        <v>82</v>
      </c>
      <c r="K2">
        <v>94</v>
      </c>
      <c r="L2">
        <v>94</v>
      </c>
      <c r="M2">
        <v>8.9</v>
      </c>
      <c r="N2">
        <v>3.3</v>
      </c>
      <c r="O2">
        <v>94</v>
      </c>
      <c r="P2">
        <v>94</v>
      </c>
      <c r="Q2">
        <v>94</v>
      </c>
      <c r="R2">
        <v>94</v>
      </c>
      <c r="S2">
        <v>94</v>
      </c>
      <c r="T2">
        <v>94</v>
      </c>
      <c r="U2">
        <v>94</v>
      </c>
      <c r="V2">
        <v>94</v>
      </c>
      <c r="W2">
        <v>94</v>
      </c>
      <c r="X2">
        <v>94</v>
      </c>
      <c r="Y2">
        <v>94</v>
      </c>
      <c r="Z2">
        <v>94</v>
      </c>
      <c r="AA2">
        <v>9</v>
      </c>
      <c r="AB2">
        <v>9</v>
      </c>
      <c r="AC2">
        <v>9</v>
      </c>
      <c r="AD2">
        <v>9</v>
      </c>
      <c r="AE2">
        <v>9</v>
      </c>
      <c r="AF2">
        <v>9</v>
      </c>
      <c r="AG2">
        <v>9</v>
      </c>
      <c r="AH2">
        <v>9</v>
      </c>
      <c r="AI2">
        <v>9</v>
      </c>
      <c r="AJ2">
        <v>9</v>
      </c>
      <c r="AK2">
        <v>9</v>
      </c>
      <c r="AL2">
        <v>9</v>
      </c>
      <c r="AM2">
        <v>25</v>
      </c>
      <c r="AN2">
        <v>25</v>
      </c>
      <c r="AO2">
        <v>25</v>
      </c>
      <c r="AP2">
        <v>25</v>
      </c>
      <c r="AQ2">
        <v>25</v>
      </c>
      <c r="AR2">
        <v>25</v>
      </c>
      <c r="AS2">
        <v>25</v>
      </c>
      <c r="AT2">
        <v>25</v>
      </c>
      <c r="AU2">
        <v>25</v>
      </c>
      <c r="AV2">
        <v>25</v>
      </c>
      <c r="AW2">
        <v>25</v>
      </c>
      <c r="AX2">
        <v>25</v>
      </c>
      <c r="AY2">
        <v>240</v>
      </c>
      <c r="AZ2">
        <v>240</v>
      </c>
      <c r="BA2">
        <v>240</v>
      </c>
      <c r="BB2">
        <v>240</v>
      </c>
      <c r="BC2">
        <v>240</v>
      </c>
      <c r="BD2">
        <v>240</v>
      </c>
      <c r="BE2">
        <v>240</v>
      </c>
      <c r="BF2">
        <v>240</v>
      </c>
      <c r="BG2">
        <v>240</v>
      </c>
      <c r="BH2">
        <v>240</v>
      </c>
      <c r="BI2">
        <v>240</v>
      </c>
      <c r="BJ2">
        <v>240</v>
      </c>
      <c r="BK2">
        <v>31</v>
      </c>
      <c r="BL2">
        <v>28</v>
      </c>
      <c r="BM2">
        <v>31</v>
      </c>
      <c r="BN2">
        <v>30</v>
      </c>
      <c r="BO2">
        <v>31</v>
      </c>
      <c r="BP2">
        <v>30</v>
      </c>
      <c r="BQ2">
        <v>31</v>
      </c>
      <c r="BR2">
        <v>31</v>
      </c>
      <c r="BS2">
        <v>30</v>
      </c>
      <c r="BT2">
        <v>31</v>
      </c>
      <c r="BU2">
        <v>30</v>
      </c>
      <c r="BV2">
        <v>31</v>
      </c>
      <c r="BW2" t="s">
        <v>109</v>
      </c>
    </row>
    <row r="3" spans="1:75" x14ac:dyDescent="0.25">
      <c r="A3">
        <v>6</v>
      </c>
      <c r="B3" t="s">
        <v>74</v>
      </c>
      <c r="C3" t="s">
        <v>83</v>
      </c>
      <c r="D3" t="s">
        <v>84</v>
      </c>
      <c r="E3" t="s">
        <v>77</v>
      </c>
      <c r="F3" t="s">
        <v>79</v>
      </c>
      <c r="G3" t="s">
        <v>80</v>
      </c>
      <c r="H3" t="s">
        <v>85</v>
      </c>
      <c r="I3">
        <v>36</v>
      </c>
      <c r="J3" t="s">
        <v>86</v>
      </c>
      <c r="K3">
        <v>1.4690000000000001</v>
      </c>
      <c r="L3">
        <v>847.1</v>
      </c>
      <c r="M3">
        <v>34.799999999999997</v>
      </c>
      <c r="N3">
        <v>3.75</v>
      </c>
      <c r="O3">
        <v>2495</v>
      </c>
      <c r="P3">
        <v>2495</v>
      </c>
      <c r="Q3">
        <v>2495</v>
      </c>
      <c r="R3">
        <v>2495</v>
      </c>
      <c r="S3">
        <v>2495</v>
      </c>
      <c r="T3">
        <v>2495</v>
      </c>
      <c r="U3">
        <v>2495</v>
      </c>
      <c r="V3">
        <v>2495</v>
      </c>
      <c r="W3">
        <v>2495</v>
      </c>
      <c r="X3">
        <v>2495</v>
      </c>
      <c r="Y3">
        <v>2495</v>
      </c>
      <c r="Z3">
        <v>2495</v>
      </c>
      <c r="AA3">
        <v>20</v>
      </c>
      <c r="AB3">
        <v>20</v>
      </c>
      <c r="AC3">
        <v>20</v>
      </c>
      <c r="AD3">
        <v>20</v>
      </c>
      <c r="AE3">
        <v>10</v>
      </c>
      <c r="AF3">
        <v>10</v>
      </c>
      <c r="AG3">
        <v>10</v>
      </c>
      <c r="AH3">
        <v>10</v>
      </c>
      <c r="AI3">
        <v>10</v>
      </c>
      <c r="AJ3">
        <v>10</v>
      </c>
      <c r="AK3">
        <v>10</v>
      </c>
      <c r="AL3">
        <v>15</v>
      </c>
      <c r="AM3">
        <v>25</v>
      </c>
      <c r="AN3">
        <v>25</v>
      </c>
      <c r="AO3">
        <v>25</v>
      </c>
      <c r="AP3">
        <v>25</v>
      </c>
      <c r="AQ3">
        <v>25</v>
      </c>
      <c r="AR3">
        <v>25</v>
      </c>
      <c r="AS3">
        <v>25</v>
      </c>
      <c r="AT3">
        <v>25</v>
      </c>
      <c r="AU3">
        <v>25</v>
      </c>
      <c r="AV3">
        <v>25</v>
      </c>
      <c r="AW3">
        <v>25</v>
      </c>
      <c r="AX3">
        <v>25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31</v>
      </c>
      <c r="BL3">
        <v>28</v>
      </c>
      <c r="BM3">
        <v>31</v>
      </c>
      <c r="BN3">
        <v>30</v>
      </c>
      <c r="BO3">
        <v>31</v>
      </c>
      <c r="BP3">
        <v>30</v>
      </c>
      <c r="BQ3">
        <v>31</v>
      </c>
      <c r="BR3">
        <v>31</v>
      </c>
      <c r="BS3">
        <v>30</v>
      </c>
      <c r="BT3">
        <v>31</v>
      </c>
      <c r="BU3">
        <v>30</v>
      </c>
      <c r="BV3">
        <v>31</v>
      </c>
      <c r="BW3" t="s">
        <v>109</v>
      </c>
    </row>
    <row r="4" spans="1:75" x14ac:dyDescent="0.25">
      <c r="A4">
        <v>8</v>
      </c>
      <c r="B4" t="s">
        <v>74</v>
      </c>
      <c r="C4" t="s">
        <v>87</v>
      </c>
      <c r="D4" t="s">
        <v>84</v>
      </c>
      <c r="E4" t="s">
        <v>77</v>
      </c>
      <c r="F4" t="s">
        <v>79</v>
      </c>
      <c r="G4" t="s">
        <v>80</v>
      </c>
      <c r="H4" t="s">
        <v>85</v>
      </c>
      <c r="I4">
        <v>36</v>
      </c>
      <c r="J4" t="s">
        <v>86</v>
      </c>
      <c r="K4">
        <v>284</v>
      </c>
      <c r="L4">
        <v>314.89999999999998</v>
      </c>
      <c r="M4">
        <v>14.8</v>
      </c>
      <c r="N4">
        <v>3.75</v>
      </c>
      <c r="O4">
        <v>284</v>
      </c>
      <c r="P4">
        <v>284</v>
      </c>
      <c r="Q4">
        <v>284</v>
      </c>
      <c r="R4">
        <v>284</v>
      </c>
      <c r="S4">
        <v>284</v>
      </c>
      <c r="T4">
        <v>284</v>
      </c>
      <c r="U4">
        <v>284</v>
      </c>
      <c r="V4">
        <v>284</v>
      </c>
      <c r="W4">
        <v>284</v>
      </c>
      <c r="X4">
        <v>284</v>
      </c>
      <c r="Y4">
        <v>284</v>
      </c>
      <c r="Z4">
        <v>284</v>
      </c>
      <c r="AA4">
        <v>15</v>
      </c>
      <c r="AB4">
        <v>15</v>
      </c>
      <c r="AC4">
        <v>15</v>
      </c>
      <c r="AD4">
        <v>15</v>
      </c>
      <c r="AE4">
        <v>15</v>
      </c>
      <c r="AF4">
        <v>15</v>
      </c>
      <c r="AG4">
        <v>15</v>
      </c>
      <c r="AH4">
        <v>15</v>
      </c>
      <c r="AI4">
        <v>15</v>
      </c>
      <c r="AJ4">
        <v>15</v>
      </c>
      <c r="AK4">
        <v>15</v>
      </c>
      <c r="AL4">
        <v>15</v>
      </c>
      <c r="AM4">
        <v>25</v>
      </c>
      <c r="AN4">
        <v>25</v>
      </c>
      <c r="AO4">
        <v>25</v>
      </c>
      <c r="AP4">
        <v>25</v>
      </c>
      <c r="AQ4">
        <v>25</v>
      </c>
      <c r="AR4">
        <v>25</v>
      </c>
      <c r="AS4">
        <v>25</v>
      </c>
      <c r="AT4">
        <v>25</v>
      </c>
      <c r="AU4">
        <v>25</v>
      </c>
      <c r="AV4">
        <v>25</v>
      </c>
      <c r="AW4">
        <v>25</v>
      </c>
      <c r="AX4">
        <v>25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31</v>
      </c>
      <c r="BL4">
        <v>28</v>
      </c>
      <c r="BM4">
        <v>31</v>
      </c>
      <c r="BN4">
        <v>30</v>
      </c>
      <c r="BO4">
        <v>31</v>
      </c>
      <c r="BP4">
        <v>30</v>
      </c>
      <c r="BQ4">
        <v>31</v>
      </c>
      <c r="BR4">
        <v>31</v>
      </c>
      <c r="BS4">
        <v>30</v>
      </c>
      <c r="BT4">
        <v>31</v>
      </c>
      <c r="BU4">
        <v>30</v>
      </c>
      <c r="BV4">
        <v>31</v>
      </c>
      <c r="BW4" t="s">
        <v>109</v>
      </c>
    </row>
    <row r="5" spans="1:75" x14ac:dyDescent="0.25">
      <c r="A5">
        <v>9</v>
      </c>
      <c r="B5" t="s">
        <v>74</v>
      </c>
      <c r="C5" t="s">
        <v>88</v>
      </c>
      <c r="D5" t="s">
        <v>89</v>
      </c>
      <c r="E5" t="s">
        <v>77</v>
      </c>
      <c r="F5" t="s">
        <v>79</v>
      </c>
      <c r="G5" t="s">
        <v>80</v>
      </c>
      <c r="H5" t="s">
        <v>90</v>
      </c>
      <c r="I5">
        <v>24</v>
      </c>
      <c r="J5" t="s">
        <v>91</v>
      </c>
      <c r="K5">
        <v>226</v>
      </c>
      <c r="L5">
        <v>226</v>
      </c>
      <c r="M5">
        <v>40.799999999999997</v>
      </c>
      <c r="N5">
        <v>9.4</v>
      </c>
      <c r="O5">
        <v>406</v>
      </c>
      <c r="P5">
        <v>544</v>
      </c>
      <c r="Q5">
        <v>544</v>
      </c>
      <c r="R5">
        <v>544</v>
      </c>
      <c r="S5">
        <v>544</v>
      </c>
      <c r="T5">
        <v>544</v>
      </c>
      <c r="U5">
        <v>544</v>
      </c>
      <c r="V5">
        <v>544</v>
      </c>
      <c r="W5">
        <v>544</v>
      </c>
      <c r="X5">
        <v>544</v>
      </c>
      <c r="Y5">
        <v>544</v>
      </c>
      <c r="Z5">
        <v>544</v>
      </c>
      <c r="AA5">
        <v>15</v>
      </c>
      <c r="AB5">
        <v>15</v>
      </c>
      <c r="AC5">
        <v>15</v>
      </c>
      <c r="AD5">
        <v>15</v>
      </c>
      <c r="AE5">
        <v>10</v>
      </c>
      <c r="AF5">
        <v>10</v>
      </c>
      <c r="AG5">
        <v>10</v>
      </c>
      <c r="AH5">
        <v>10</v>
      </c>
      <c r="AI5">
        <v>10</v>
      </c>
      <c r="AJ5">
        <v>10</v>
      </c>
      <c r="AK5">
        <v>10</v>
      </c>
      <c r="AL5">
        <v>12</v>
      </c>
      <c r="AM5">
        <v>25</v>
      </c>
      <c r="AN5">
        <v>25</v>
      </c>
      <c r="AO5">
        <v>25</v>
      </c>
      <c r="AP5">
        <v>25</v>
      </c>
      <c r="AQ5">
        <v>25</v>
      </c>
      <c r="AR5">
        <v>25</v>
      </c>
      <c r="AS5">
        <v>25</v>
      </c>
      <c r="AT5">
        <v>25</v>
      </c>
      <c r="AU5">
        <v>25</v>
      </c>
      <c r="AV5">
        <v>25</v>
      </c>
      <c r="AW5">
        <v>25</v>
      </c>
      <c r="AX5">
        <v>25</v>
      </c>
      <c r="AY5">
        <v>0.65</v>
      </c>
      <c r="AZ5">
        <v>0.66</v>
      </c>
      <c r="BA5">
        <v>0.67</v>
      </c>
      <c r="BB5">
        <v>0.65</v>
      </c>
      <c r="BC5">
        <v>0.43</v>
      </c>
      <c r="BD5">
        <v>0.41</v>
      </c>
      <c r="BE5">
        <v>0.35699999999999998</v>
      </c>
      <c r="BF5">
        <v>0.27200000000000002</v>
      </c>
      <c r="BG5">
        <v>0.23799999999999999</v>
      </c>
      <c r="BH5">
        <v>0.193</v>
      </c>
      <c r="BI5">
        <v>0.18</v>
      </c>
      <c r="BJ5">
        <v>0.53</v>
      </c>
      <c r="BK5">
        <v>31</v>
      </c>
      <c r="BL5">
        <v>28</v>
      </c>
      <c r="BM5">
        <v>31</v>
      </c>
      <c r="BN5">
        <v>30</v>
      </c>
      <c r="BO5">
        <v>31</v>
      </c>
      <c r="BP5">
        <v>30</v>
      </c>
      <c r="BQ5">
        <v>31</v>
      </c>
      <c r="BR5">
        <v>31</v>
      </c>
      <c r="BS5">
        <v>30</v>
      </c>
      <c r="BT5">
        <v>31</v>
      </c>
      <c r="BU5">
        <v>30</v>
      </c>
      <c r="BV5">
        <v>31</v>
      </c>
      <c r="BW5" t="s">
        <v>109</v>
      </c>
    </row>
    <row r="6" spans="1:75" x14ac:dyDescent="0.25">
      <c r="A6">
        <v>10</v>
      </c>
      <c r="B6" t="s">
        <v>74</v>
      </c>
      <c r="C6" t="s">
        <v>92</v>
      </c>
      <c r="D6" t="s">
        <v>93</v>
      </c>
      <c r="E6" t="s">
        <v>77</v>
      </c>
      <c r="F6" t="s">
        <v>79</v>
      </c>
      <c r="G6" t="s">
        <v>80</v>
      </c>
      <c r="H6" t="s">
        <v>90</v>
      </c>
      <c r="I6">
        <v>30</v>
      </c>
      <c r="J6" t="s">
        <v>94</v>
      </c>
      <c r="K6">
        <v>196</v>
      </c>
      <c r="L6">
        <v>196</v>
      </c>
      <c r="M6">
        <v>63.6</v>
      </c>
      <c r="N6">
        <v>3.17</v>
      </c>
      <c r="O6">
        <v>196</v>
      </c>
      <c r="P6">
        <v>196</v>
      </c>
      <c r="Q6">
        <v>196</v>
      </c>
      <c r="R6">
        <v>196</v>
      </c>
      <c r="S6">
        <v>196</v>
      </c>
      <c r="T6">
        <v>196</v>
      </c>
      <c r="U6">
        <v>196</v>
      </c>
      <c r="V6">
        <v>196</v>
      </c>
      <c r="W6">
        <v>196</v>
      </c>
      <c r="X6">
        <v>196</v>
      </c>
      <c r="Y6">
        <v>196</v>
      </c>
      <c r="Z6">
        <v>196</v>
      </c>
      <c r="AA6">
        <v>42</v>
      </c>
      <c r="AB6">
        <v>42</v>
      </c>
      <c r="AC6">
        <v>42</v>
      </c>
      <c r="AD6">
        <v>42</v>
      </c>
      <c r="AE6">
        <v>42</v>
      </c>
      <c r="AF6">
        <v>42</v>
      </c>
      <c r="AG6">
        <v>42</v>
      </c>
      <c r="AH6">
        <v>42</v>
      </c>
      <c r="AI6">
        <v>42</v>
      </c>
      <c r="AJ6">
        <v>42</v>
      </c>
      <c r="AK6">
        <v>42</v>
      </c>
      <c r="AL6">
        <v>42</v>
      </c>
      <c r="AM6">
        <v>25</v>
      </c>
      <c r="AN6">
        <v>25</v>
      </c>
      <c r="AO6">
        <v>25</v>
      </c>
      <c r="AP6">
        <v>25</v>
      </c>
      <c r="AQ6">
        <v>25</v>
      </c>
      <c r="AR6">
        <v>25</v>
      </c>
      <c r="AS6">
        <v>25</v>
      </c>
      <c r="AT6">
        <v>25</v>
      </c>
      <c r="AU6">
        <v>25</v>
      </c>
      <c r="AV6">
        <v>25</v>
      </c>
      <c r="AW6">
        <v>25</v>
      </c>
      <c r="AX6">
        <v>25</v>
      </c>
      <c r="AY6">
        <v>1.3</v>
      </c>
      <c r="AZ6">
        <v>1.3</v>
      </c>
      <c r="BA6">
        <v>1.3</v>
      </c>
      <c r="BB6">
        <v>1.3</v>
      </c>
      <c r="BC6">
        <v>1.3</v>
      </c>
      <c r="BD6">
        <v>1.3</v>
      </c>
      <c r="BE6">
        <v>1.3</v>
      </c>
      <c r="BF6">
        <v>1.3</v>
      </c>
      <c r="BG6">
        <v>1.3</v>
      </c>
      <c r="BH6">
        <v>1.3</v>
      </c>
      <c r="BI6">
        <v>1.3</v>
      </c>
      <c r="BJ6">
        <v>1.3</v>
      </c>
      <c r="BK6">
        <v>31</v>
      </c>
      <c r="BL6">
        <v>28</v>
      </c>
      <c r="BM6">
        <v>31</v>
      </c>
      <c r="BN6">
        <v>30</v>
      </c>
      <c r="BO6">
        <v>31</v>
      </c>
      <c r="BP6">
        <v>30</v>
      </c>
      <c r="BQ6">
        <v>31</v>
      </c>
      <c r="BR6">
        <v>31</v>
      </c>
      <c r="BS6">
        <v>30</v>
      </c>
      <c r="BT6">
        <v>31</v>
      </c>
      <c r="BU6">
        <v>30</v>
      </c>
      <c r="BV6">
        <v>31</v>
      </c>
      <c r="BW6" t="s">
        <v>109</v>
      </c>
    </row>
    <row r="7" spans="1:75" x14ac:dyDescent="0.25">
      <c r="A7">
        <v>13</v>
      </c>
      <c r="B7" t="s">
        <v>74</v>
      </c>
      <c r="C7" t="s">
        <v>97</v>
      </c>
      <c r="D7" t="s">
        <v>98</v>
      </c>
      <c r="E7" t="s">
        <v>77</v>
      </c>
      <c r="F7" t="s">
        <v>79</v>
      </c>
      <c r="G7" t="s">
        <v>80</v>
      </c>
      <c r="H7" t="s">
        <v>90</v>
      </c>
      <c r="I7">
        <v>4</v>
      </c>
      <c r="J7" t="s">
        <v>99</v>
      </c>
      <c r="K7">
        <v>255</v>
      </c>
      <c r="L7">
        <v>255</v>
      </c>
      <c r="M7">
        <v>43.7</v>
      </c>
      <c r="N7">
        <v>2</v>
      </c>
      <c r="O7">
        <v>255</v>
      </c>
      <c r="P7">
        <v>255</v>
      </c>
      <c r="Q7">
        <v>255</v>
      </c>
      <c r="R7">
        <v>255</v>
      </c>
      <c r="S7">
        <v>255</v>
      </c>
      <c r="T7">
        <v>255</v>
      </c>
      <c r="U7">
        <v>255</v>
      </c>
      <c r="V7">
        <v>255</v>
      </c>
      <c r="W7">
        <v>255</v>
      </c>
      <c r="X7">
        <v>255</v>
      </c>
      <c r="Y7">
        <v>255</v>
      </c>
      <c r="Z7">
        <v>255</v>
      </c>
      <c r="AA7">
        <v>43</v>
      </c>
      <c r="AB7">
        <v>43</v>
      </c>
      <c r="AC7">
        <v>43</v>
      </c>
      <c r="AD7">
        <v>43</v>
      </c>
      <c r="AE7">
        <v>43</v>
      </c>
      <c r="AF7">
        <v>43</v>
      </c>
      <c r="AG7">
        <v>43</v>
      </c>
      <c r="AH7">
        <v>43</v>
      </c>
      <c r="AI7">
        <v>43</v>
      </c>
      <c r="AJ7">
        <v>43</v>
      </c>
      <c r="AK7">
        <v>43</v>
      </c>
      <c r="AL7">
        <v>43</v>
      </c>
      <c r="AM7">
        <v>32</v>
      </c>
      <c r="AN7">
        <v>32</v>
      </c>
      <c r="AO7">
        <v>32</v>
      </c>
      <c r="AP7">
        <v>32</v>
      </c>
      <c r="AQ7">
        <v>32</v>
      </c>
      <c r="AR7">
        <v>32</v>
      </c>
      <c r="AS7">
        <v>32</v>
      </c>
      <c r="AT7">
        <v>32</v>
      </c>
      <c r="AU7">
        <v>32</v>
      </c>
      <c r="AV7">
        <v>32</v>
      </c>
      <c r="AW7">
        <v>32</v>
      </c>
      <c r="AX7">
        <v>32</v>
      </c>
      <c r="AY7">
        <v>1.02</v>
      </c>
      <c r="AZ7">
        <v>1.02</v>
      </c>
      <c r="BA7">
        <v>1.02</v>
      </c>
      <c r="BB7">
        <v>1.02</v>
      </c>
      <c r="BC7">
        <v>1.02</v>
      </c>
      <c r="BD7">
        <v>1.02</v>
      </c>
      <c r="BE7">
        <v>1.02</v>
      </c>
      <c r="BF7">
        <v>1.02</v>
      </c>
      <c r="BG7">
        <v>1.02</v>
      </c>
      <c r="BH7">
        <v>1.02</v>
      </c>
      <c r="BI7">
        <v>1.02</v>
      </c>
      <c r="BJ7">
        <v>1.02</v>
      </c>
      <c r="BK7">
        <v>31</v>
      </c>
      <c r="BL7">
        <v>28</v>
      </c>
      <c r="BM7">
        <v>31</v>
      </c>
      <c r="BN7">
        <v>30</v>
      </c>
      <c r="BO7">
        <v>31</v>
      </c>
      <c r="BP7">
        <v>30</v>
      </c>
      <c r="BQ7">
        <v>31</v>
      </c>
      <c r="BR7">
        <v>31</v>
      </c>
      <c r="BS7">
        <v>30</v>
      </c>
      <c r="BT7">
        <v>31</v>
      </c>
      <c r="BU7">
        <v>30</v>
      </c>
      <c r="BV7">
        <v>31</v>
      </c>
      <c r="BW7" t="s">
        <v>109</v>
      </c>
    </row>
    <row r="8" spans="1:75" x14ac:dyDescent="0.25">
      <c r="A8">
        <v>20</v>
      </c>
      <c r="D8" t="s">
        <v>95</v>
      </c>
      <c r="E8" t="s">
        <v>77</v>
      </c>
      <c r="F8" t="s">
        <v>79</v>
      </c>
      <c r="G8" t="s">
        <v>80</v>
      </c>
      <c r="H8" t="s">
        <v>81</v>
      </c>
      <c r="I8">
        <v>9</v>
      </c>
      <c r="J8" t="s">
        <v>96</v>
      </c>
      <c r="K8">
        <v>0</v>
      </c>
      <c r="L8">
        <v>0</v>
      </c>
      <c r="M8">
        <v>3</v>
      </c>
      <c r="N8" t="s">
        <v>78</v>
      </c>
      <c r="O8">
        <v>0.57999999999999996</v>
      </c>
      <c r="P8">
        <v>0.57999999999999996</v>
      </c>
      <c r="Q8">
        <v>0.57999999999999996</v>
      </c>
      <c r="R8">
        <v>0.57999999999999996</v>
      </c>
      <c r="S8">
        <v>0.57999999999999996</v>
      </c>
      <c r="T8">
        <v>0.57999999999999996</v>
      </c>
      <c r="U8">
        <v>0.57999999999999996</v>
      </c>
      <c r="V8">
        <v>0.57999999999999996</v>
      </c>
      <c r="W8">
        <v>0.57999999999999996</v>
      </c>
      <c r="X8">
        <v>0.57999999999999996</v>
      </c>
      <c r="Y8">
        <v>0.57999999999999996</v>
      </c>
      <c r="Z8">
        <v>0.57999999999999996</v>
      </c>
      <c r="AA8">
        <v>3</v>
      </c>
      <c r="AB8">
        <v>3</v>
      </c>
      <c r="AC8">
        <v>3</v>
      </c>
      <c r="AD8">
        <v>3</v>
      </c>
      <c r="AE8">
        <v>3</v>
      </c>
      <c r="AF8">
        <v>3</v>
      </c>
      <c r="AG8">
        <v>3</v>
      </c>
      <c r="AH8">
        <v>3</v>
      </c>
      <c r="AI8">
        <v>3</v>
      </c>
      <c r="AJ8">
        <v>3</v>
      </c>
      <c r="AK8">
        <v>3</v>
      </c>
      <c r="AL8">
        <v>3</v>
      </c>
      <c r="AM8">
        <v>25</v>
      </c>
      <c r="AN8">
        <v>25</v>
      </c>
      <c r="AO8">
        <v>25</v>
      </c>
      <c r="AP8">
        <v>25</v>
      </c>
      <c r="AQ8">
        <v>25</v>
      </c>
      <c r="AR8">
        <v>25</v>
      </c>
      <c r="AS8">
        <v>25</v>
      </c>
      <c r="AT8">
        <v>25</v>
      </c>
      <c r="AU8">
        <v>25</v>
      </c>
      <c r="AV8">
        <v>25</v>
      </c>
      <c r="AW8">
        <v>25</v>
      </c>
      <c r="AX8">
        <v>25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31</v>
      </c>
      <c r="BL8">
        <v>28</v>
      </c>
      <c r="BM8">
        <v>31</v>
      </c>
      <c r="BN8">
        <v>30</v>
      </c>
      <c r="BO8">
        <v>31</v>
      </c>
      <c r="BP8">
        <v>30</v>
      </c>
      <c r="BQ8">
        <v>31</v>
      </c>
      <c r="BR8">
        <v>31</v>
      </c>
      <c r="BS8">
        <v>30</v>
      </c>
      <c r="BT8">
        <v>31</v>
      </c>
      <c r="BU8">
        <v>30</v>
      </c>
      <c r="BV8">
        <v>31</v>
      </c>
      <c r="BW8" t="s">
        <v>109</v>
      </c>
    </row>
    <row r="9" spans="1:75" x14ac:dyDescent="0.25">
      <c r="A9">
        <v>21</v>
      </c>
      <c r="D9" t="s">
        <v>98</v>
      </c>
      <c r="E9" t="s">
        <v>77</v>
      </c>
      <c r="F9" t="s">
        <v>79</v>
      </c>
      <c r="G9" t="s">
        <v>100</v>
      </c>
      <c r="H9" t="s">
        <v>90</v>
      </c>
      <c r="I9">
        <v>11</v>
      </c>
      <c r="J9" t="s">
        <v>101</v>
      </c>
      <c r="K9">
        <v>0</v>
      </c>
      <c r="L9">
        <v>0</v>
      </c>
      <c r="M9">
        <v>1</v>
      </c>
      <c r="N9">
        <v>0.5</v>
      </c>
      <c r="O9">
        <v>4</v>
      </c>
      <c r="P9">
        <v>4</v>
      </c>
      <c r="Q9">
        <v>4</v>
      </c>
      <c r="R9">
        <v>4</v>
      </c>
      <c r="S9">
        <v>4</v>
      </c>
      <c r="T9">
        <v>4</v>
      </c>
      <c r="U9">
        <v>4</v>
      </c>
      <c r="V9">
        <v>4</v>
      </c>
      <c r="W9">
        <v>4</v>
      </c>
      <c r="X9">
        <v>4</v>
      </c>
      <c r="Y9">
        <v>4</v>
      </c>
      <c r="Z9">
        <v>4</v>
      </c>
      <c r="AA9">
        <v>3.53</v>
      </c>
      <c r="AB9">
        <v>3.53</v>
      </c>
      <c r="AC9">
        <v>3.53</v>
      </c>
      <c r="AD9">
        <v>3.53</v>
      </c>
      <c r="AE9">
        <v>3.53</v>
      </c>
      <c r="AF9">
        <v>3.53</v>
      </c>
      <c r="AG9">
        <v>3.53</v>
      </c>
      <c r="AH9">
        <v>3.53</v>
      </c>
      <c r="AI9">
        <v>3.53</v>
      </c>
      <c r="AJ9">
        <v>3.53</v>
      </c>
      <c r="AK9">
        <v>3.53</v>
      </c>
      <c r="AL9">
        <v>3.53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10</v>
      </c>
      <c r="AZ9">
        <v>10</v>
      </c>
      <c r="BA9">
        <v>10</v>
      </c>
      <c r="BB9">
        <v>10</v>
      </c>
      <c r="BC9">
        <v>10</v>
      </c>
      <c r="BD9">
        <v>10</v>
      </c>
      <c r="BE9">
        <v>10</v>
      </c>
      <c r="BF9">
        <v>10</v>
      </c>
      <c r="BG9">
        <v>10</v>
      </c>
      <c r="BH9">
        <v>10</v>
      </c>
      <c r="BI9">
        <v>10</v>
      </c>
      <c r="BJ9">
        <v>10</v>
      </c>
      <c r="BK9">
        <v>31</v>
      </c>
      <c r="BL9">
        <v>28</v>
      </c>
      <c r="BM9">
        <v>31</v>
      </c>
      <c r="BN9">
        <v>30</v>
      </c>
      <c r="BO9">
        <v>31</v>
      </c>
      <c r="BP9">
        <v>30</v>
      </c>
      <c r="BQ9">
        <v>31</v>
      </c>
      <c r="BR9">
        <v>31</v>
      </c>
      <c r="BS9">
        <v>30</v>
      </c>
      <c r="BT9">
        <v>31</v>
      </c>
      <c r="BU9">
        <v>30</v>
      </c>
      <c r="BV9">
        <v>31</v>
      </c>
      <c r="BW9" t="s">
        <v>109</v>
      </c>
    </row>
    <row r="10" spans="1:75" x14ac:dyDescent="0.25">
      <c r="A10">
        <v>24</v>
      </c>
      <c r="D10" t="s">
        <v>84</v>
      </c>
      <c r="E10" t="s">
        <v>77</v>
      </c>
      <c r="F10" t="s">
        <v>79</v>
      </c>
      <c r="G10" t="s">
        <v>80</v>
      </c>
      <c r="H10" t="s">
        <v>85</v>
      </c>
      <c r="I10">
        <v>36</v>
      </c>
      <c r="J10" t="s">
        <v>86</v>
      </c>
      <c r="K10">
        <v>0</v>
      </c>
      <c r="L10">
        <v>0</v>
      </c>
      <c r="M10">
        <v>25</v>
      </c>
      <c r="N10">
        <v>9</v>
      </c>
      <c r="O10">
        <v>83</v>
      </c>
      <c r="P10">
        <v>83</v>
      </c>
      <c r="Q10">
        <v>83</v>
      </c>
      <c r="R10">
        <v>83</v>
      </c>
      <c r="S10">
        <v>83</v>
      </c>
      <c r="T10">
        <v>83</v>
      </c>
      <c r="U10">
        <v>83</v>
      </c>
      <c r="V10">
        <v>83</v>
      </c>
      <c r="W10">
        <v>83</v>
      </c>
      <c r="X10">
        <v>83</v>
      </c>
      <c r="Y10">
        <v>83</v>
      </c>
      <c r="Z10">
        <v>83</v>
      </c>
      <c r="AA10">
        <v>20</v>
      </c>
      <c r="AB10">
        <v>20</v>
      </c>
      <c r="AC10">
        <v>20</v>
      </c>
      <c r="AD10">
        <v>20</v>
      </c>
      <c r="AE10">
        <v>20</v>
      </c>
      <c r="AF10">
        <v>20</v>
      </c>
      <c r="AG10">
        <v>20</v>
      </c>
      <c r="AH10">
        <v>20</v>
      </c>
      <c r="AI10">
        <v>20</v>
      </c>
      <c r="AJ10">
        <v>20</v>
      </c>
      <c r="AK10">
        <v>20</v>
      </c>
      <c r="AL10">
        <v>20</v>
      </c>
      <c r="AM10">
        <v>25</v>
      </c>
      <c r="AN10">
        <v>25</v>
      </c>
      <c r="AO10">
        <v>25</v>
      </c>
      <c r="AP10">
        <v>25</v>
      </c>
      <c r="AQ10">
        <v>25</v>
      </c>
      <c r="AR10">
        <v>25</v>
      </c>
      <c r="AS10">
        <v>25</v>
      </c>
      <c r="AT10">
        <v>25</v>
      </c>
      <c r="AU10">
        <v>25</v>
      </c>
      <c r="AV10">
        <v>25</v>
      </c>
      <c r="AW10">
        <v>25</v>
      </c>
      <c r="AX10">
        <v>25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31</v>
      </c>
      <c r="BL10">
        <v>28</v>
      </c>
      <c r="BM10">
        <v>31</v>
      </c>
      <c r="BN10">
        <v>30</v>
      </c>
      <c r="BO10">
        <v>31</v>
      </c>
      <c r="BP10">
        <v>30</v>
      </c>
      <c r="BQ10">
        <v>31</v>
      </c>
      <c r="BR10">
        <v>31</v>
      </c>
      <c r="BS10">
        <v>30</v>
      </c>
      <c r="BT10">
        <v>31</v>
      </c>
      <c r="BU10">
        <v>30</v>
      </c>
      <c r="BV10">
        <v>31</v>
      </c>
      <c r="BW10" t="s">
        <v>109</v>
      </c>
    </row>
    <row r="11" spans="1:75" x14ac:dyDescent="0.25">
      <c r="A11">
        <v>25</v>
      </c>
      <c r="D11" t="s">
        <v>102</v>
      </c>
      <c r="E11" t="s">
        <v>77</v>
      </c>
      <c r="F11" t="s">
        <v>79</v>
      </c>
      <c r="G11" t="s">
        <v>100</v>
      </c>
      <c r="H11" t="s">
        <v>81</v>
      </c>
      <c r="I11">
        <v>13</v>
      </c>
      <c r="J11" t="s">
        <v>103</v>
      </c>
      <c r="K11">
        <v>0</v>
      </c>
      <c r="L11">
        <v>0</v>
      </c>
      <c r="M11">
        <v>1.8</v>
      </c>
      <c r="N11">
        <v>1.4</v>
      </c>
      <c r="O11">
        <v>15</v>
      </c>
      <c r="P11">
        <v>15</v>
      </c>
      <c r="Q11">
        <v>15</v>
      </c>
      <c r="R11">
        <v>15</v>
      </c>
      <c r="S11">
        <v>15</v>
      </c>
      <c r="T11">
        <v>15</v>
      </c>
      <c r="U11">
        <v>15</v>
      </c>
      <c r="V11">
        <v>15</v>
      </c>
      <c r="W11">
        <v>15</v>
      </c>
      <c r="X11">
        <v>15</v>
      </c>
      <c r="Y11">
        <v>15</v>
      </c>
      <c r="Z11">
        <v>15</v>
      </c>
      <c r="AA11">
        <v>1.8</v>
      </c>
      <c r="AB11">
        <v>1.8</v>
      </c>
      <c r="AC11">
        <v>1.8</v>
      </c>
      <c r="AD11">
        <v>1.8</v>
      </c>
      <c r="AE11">
        <v>1.8</v>
      </c>
      <c r="AF11">
        <v>1.8</v>
      </c>
      <c r="AG11">
        <v>1.8</v>
      </c>
      <c r="AH11">
        <v>1.8</v>
      </c>
      <c r="AI11">
        <v>1.8</v>
      </c>
      <c r="AJ11">
        <v>1.8</v>
      </c>
      <c r="AK11">
        <v>1.8</v>
      </c>
      <c r="AL11">
        <v>1.8</v>
      </c>
      <c r="AM11">
        <v>25</v>
      </c>
      <c r="AN11">
        <v>25</v>
      </c>
      <c r="AO11">
        <v>25</v>
      </c>
      <c r="AP11">
        <v>25</v>
      </c>
      <c r="AQ11">
        <v>25</v>
      </c>
      <c r="AR11">
        <v>25</v>
      </c>
      <c r="AS11">
        <v>25</v>
      </c>
      <c r="AT11">
        <v>25</v>
      </c>
      <c r="AU11">
        <v>25</v>
      </c>
      <c r="AV11">
        <v>25</v>
      </c>
      <c r="AW11">
        <v>25</v>
      </c>
      <c r="AX11">
        <v>25</v>
      </c>
      <c r="AY11">
        <v>4.51</v>
      </c>
      <c r="AZ11">
        <v>4.51</v>
      </c>
      <c r="BA11">
        <v>4.51</v>
      </c>
      <c r="BB11">
        <v>4.51</v>
      </c>
      <c r="BC11">
        <v>4.51</v>
      </c>
      <c r="BD11">
        <v>4.51</v>
      </c>
      <c r="BE11">
        <v>4.51</v>
      </c>
      <c r="BF11">
        <v>4.51</v>
      </c>
      <c r="BG11">
        <v>4.51</v>
      </c>
      <c r="BH11">
        <v>4.51</v>
      </c>
      <c r="BI11">
        <v>4.51</v>
      </c>
      <c r="BJ11">
        <v>4.51</v>
      </c>
      <c r="BK11">
        <v>31</v>
      </c>
      <c r="BL11">
        <v>28</v>
      </c>
      <c r="BM11">
        <v>31</v>
      </c>
      <c r="BN11">
        <v>30</v>
      </c>
      <c r="BO11">
        <v>31</v>
      </c>
      <c r="BP11">
        <v>30</v>
      </c>
      <c r="BQ11">
        <v>31</v>
      </c>
      <c r="BR11">
        <v>31</v>
      </c>
      <c r="BS11">
        <v>30</v>
      </c>
      <c r="BT11">
        <v>31</v>
      </c>
      <c r="BU11">
        <v>30</v>
      </c>
      <c r="BV11">
        <v>31</v>
      </c>
      <c r="BW11" t="s">
        <v>109</v>
      </c>
    </row>
    <row r="12" spans="1:75" x14ac:dyDescent="0.25">
      <c r="A12">
        <v>1</v>
      </c>
      <c r="D12" t="s">
        <v>89</v>
      </c>
      <c r="E12" t="s">
        <v>77</v>
      </c>
      <c r="F12" t="s">
        <v>104</v>
      </c>
      <c r="G12" t="s">
        <v>80</v>
      </c>
      <c r="H12" t="s">
        <v>90</v>
      </c>
      <c r="I12">
        <v>31</v>
      </c>
      <c r="J12" t="s">
        <v>105</v>
      </c>
      <c r="K12">
        <v>0</v>
      </c>
      <c r="L12">
        <v>0</v>
      </c>
      <c r="M12">
        <v>9.4600000000000009</v>
      </c>
      <c r="N12">
        <v>4.6399999999999997</v>
      </c>
      <c r="O12">
        <v>45</v>
      </c>
      <c r="P12">
        <v>45</v>
      </c>
      <c r="Q12">
        <v>45</v>
      </c>
      <c r="R12">
        <v>45</v>
      </c>
      <c r="S12">
        <v>45</v>
      </c>
      <c r="T12">
        <v>45</v>
      </c>
      <c r="U12">
        <v>45</v>
      </c>
      <c r="V12">
        <v>45</v>
      </c>
      <c r="W12">
        <v>45</v>
      </c>
      <c r="X12">
        <v>45</v>
      </c>
      <c r="Y12">
        <v>45</v>
      </c>
      <c r="Z12">
        <v>45</v>
      </c>
      <c r="AA12">
        <v>9.4600000000000009</v>
      </c>
      <c r="AB12">
        <v>9.4600000000000009</v>
      </c>
      <c r="AC12">
        <v>9.4600000000000009</v>
      </c>
      <c r="AD12">
        <v>9.4600000000000009</v>
      </c>
      <c r="AE12">
        <v>9.4600000000000009</v>
      </c>
      <c r="AF12">
        <v>9.4600000000000009</v>
      </c>
      <c r="AG12">
        <v>9.4600000000000009</v>
      </c>
      <c r="AH12">
        <v>9.4600000000000009</v>
      </c>
      <c r="AI12">
        <v>9.4600000000000009</v>
      </c>
      <c r="AJ12">
        <v>9.4600000000000009</v>
      </c>
      <c r="AK12">
        <v>9.4600000000000009</v>
      </c>
      <c r="AL12">
        <v>9.4600000000000009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1</v>
      </c>
      <c r="AV12">
        <v>1</v>
      </c>
      <c r="AW12">
        <v>1</v>
      </c>
      <c r="AX12">
        <v>1</v>
      </c>
      <c r="AY12">
        <v>0.78</v>
      </c>
      <c r="AZ12">
        <v>0.78</v>
      </c>
      <c r="BA12">
        <v>0.78</v>
      </c>
      <c r="BB12">
        <v>0.78</v>
      </c>
      <c r="BC12">
        <v>0.78</v>
      </c>
      <c r="BD12">
        <v>0.78</v>
      </c>
      <c r="BE12">
        <v>0.78</v>
      </c>
      <c r="BF12">
        <v>0.78</v>
      </c>
      <c r="BG12">
        <v>0.78</v>
      </c>
      <c r="BH12">
        <v>0.78</v>
      </c>
      <c r="BI12">
        <v>0.78</v>
      </c>
      <c r="BJ12">
        <v>0.78</v>
      </c>
      <c r="BK12">
        <v>31</v>
      </c>
      <c r="BL12">
        <v>28</v>
      </c>
      <c r="BM12">
        <v>31</v>
      </c>
      <c r="BN12">
        <v>30</v>
      </c>
      <c r="BO12">
        <v>31</v>
      </c>
      <c r="BP12">
        <v>30</v>
      </c>
      <c r="BQ12">
        <v>31</v>
      </c>
      <c r="BR12">
        <v>31</v>
      </c>
      <c r="BS12">
        <v>30</v>
      </c>
      <c r="BT12">
        <v>31</v>
      </c>
      <c r="BU12">
        <v>30</v>
      </c>
      <c r="BV12">
        <v>31</v>
      </c>
      <c r="BW12" t="s">
        <v>109</v>
      </c>
    </row>
    <row r="13" spans="1:75" x14ac:dyDescent="0.25">
      <c r="A13">
        <v>23</v>
      </c>
      <c r="D13" t="s">
        <v>89</v>
      </c>
      <c r="E13" t="s">
        <v>77</v>
      </c>
      <c r="F13" t="s">
        <v>104</v>
      </c>
      <c r="G13" t="s">
        <v>80</v>
      </c>
      <c r="H13" t="s">
        <v>90</v>
      </c>
      <c r="I13">
        <v>14</v>
      </c>
      <c r="J13" t="s">
        <v>106</v>
      </c>
      <c r="K13">
        <v>0</v>
      </c>
      <c r="L13">
        <v>0</v>
      </c>
      <c r="M13">
        <v>10</v>
      </c>
      <c r="N13">
        <v>5</v>
      </c>
      <c r="O13">
        <v>30</v>
      </c>
      <c r="P13">
        <v>30</v>
      </c>
      <c r="Q13">
        <v>30</v>
      </c>
      <c r="R13">
        <v>30</v>
      </c>
      <c r="S13">
        <v>30</v>
      </c>
      <c r="T13">
        <v>30</v>
      </c>
      <c r="U13">
        <v>30</v>
      </c>
      <c r="V13">
        <v>30</v>
      </c>
      <c r="W13">
        <v>30</v>
      </c>
      <c r="X13">
        <v>30</v>
      </c>
      <c r="Y13">
        <v>30</v>
      </c>
      <c r="Z13">
        <v>30</v>
      </c>
      <c r="AA13">
        <v>10</v>
      </c>
      <c r="AB13">
        <v>10</v>
      </c>
      <c r="AC13">
        <v>10</v>
      </c>
      <c r="AD13">
        <v>10</v>
      </c>
      <c r="AE13">
        <v>10</v>
      </c>
      <c r="AF13">
        <v>10</v>
      </c>
      <c r="AG13">
        <v>10</v>
      </c>
      <c r="AH13">
        <v>10</v>
      </c>
      <c r="AI13">
        <v>10</v>
      </c>
      <c r="AJ13">
        <v>10</v>
      </c>
      <c r="AK13">
        <v>10</v>
      </c>
      <c r="AL13">
        <v>10</v>
      </c>
      <c r="AM13">
        <v>25</v>
      </c>
      <c r="AN13">
        <v>25</v>
      </c>
      <c r="AO13">
        <v>25</v>
      </c>
      <c r="AP13">
        <v>25</v>
      </c>
      <c r="AQ13">
        <v>25</v>
      </c>
      <c r="AR13">
        <v>25</v>
      </c>
      <c r="AS13">
        <v>25</v>
      </c>
      <c r="AT13">
        <v>25</v>
      </c>
      <c r="AU13">
        <v>25</v>
      </c>
      <c r="AV13">
        <v>25</v>
      </c>
      <c r="AW13">
        <v>25</v>
      </c>
      <c r="AX13">
        <v>25</v>
      </c>
      <c r="AY13">
        <v>50</v>
      </c>
      <c r="AZ13">
        <v>50</v>
      </c>
      <c r="BA13">
        <v>50</v>
      </c>
      <c r="BB13">
        <v>50</v>
      </c>
      <c r="BC13">
        <v>50</v>
      </c>
      <c r="BD13">
        <v>50</v>
      </c>
      <c r="BE13">
        <v>50</v>
      </c>
      <c r="BF13">
        <v>50</v>
      </c>
      <c r="BG13">
        <v>50</v>
      </c>
      <c r="BH13">
        <v>50</v>
      </c>
      <c r="BI13">
        <v>50</v>
      </c>
      <c r="BJ13">
        <v>50</v>
      </c>
      <c r="BK13">
        <v>31</v>
      </c>
      <c r="BL13">
        <v>28</v>
      </c>
      <c r="BM13">
        <v>31</v>
      </c>
      <c r="BN13">
        <v>30</v>
      </c>
      <c r="BO13">
        <v>31</v>
      </c>
      <c r="BP13">
        <v>30</v>
      </c>
      <c r="BQ13">
        <v>31</v>
      </c>
      <c r="BR13">
        <v>31</v>
      </c>
      <c r="BS13">
        <v>30</v>
      </c>
      <c r="BT13">
        <v>31</v>
      </c>
      <c r="BU13">
        <v>30</v>
      </c>
      <c r="BV13">
        <v>31</v>
      </c>
      <c r="BW13" t="s">
        <v>109</v>
      </c>
    </row>
    <row r="14" spans="1:75" x14ac:dyDescent="0.25">
      <c r="A14">
        <v>27</v>
      </c>
      <c r="D14" t="s">
        <v>107</v>
      </c>
      <c r="E14" t="s">
        <v>77</v>
      </c>
      <c r="F14" t="s">
        <v>104</v>
      </c>
      <c r="G14" t="s">
        <v>80</v>
      </c>
      <c r="H14" t="s">
        <v>90</v>
      </c>
      <c r="I14">
        <v>30</v>
      </c>
      <c r="J14" t="s">
        <v>94</v>
      </c>
      <c r="K14">
        <v>545</v>
      </c>
      <c r="L14">
        <v>545</v>
      </c>
      <c r="M14">
        <v>5</v>
      </c>
      <c r="N14" t="s">
        <v>78</v>
      </c>
      <c r="O14">
        <v>0.06</v>
      </c>
      <c r="P14">
        <v>0.06</v>
      </c>
      <c r="Q14">
        <v>0.06</v>
      </c>
      <c r="R14">
        <v>0.06</v>
      </c>
      <c r="S14">
        <v>0.06</v>
      </c>
      <c r="T14">
        <v>0.06</v>
      </c>
      <c r="U14">
        <v>0.06</v>
      </c>
      <c r="V14">
        <v>0.06</v>
      </c>
      <c r="W14">
        <v>0.06</v>
      </c>
      <c r="X14">
        <v>0.06</v>
      </c>
      <c r="Y14">
        <v>0.06</v>
      </c>
      <c r="Z14">
        <v>0.06</v>
      </c>
      <c r="AA14">
        <v>3</v>
      </c>
      <c r="AB14">
        <v>3</v>
      </c>
      <c r="AC14">
        <v>3</v>
      </c>
      <c r="AD14">
        <v>3</v>
      </c>
      <c r="AE14">
        <v>3</v>
      </c>
      <c r="AF14">
        <v>3</v>
      </c>
      <c r="AG14">
        <v>3</v>
      </c>
      <c r="AH14">
        <v>3</v>
      </c>
      <c r="AI14">
        <v>3</v>
      </c>
      <c r="AJ14">
        <v>3</v>
      </c>
      <c r="AK14">
        <v>3</v>
      </c>
      <c r="AL14">
        <v>3</v>
      </c>
      <c r="AM14">
        <v>35</v>
      </c>
      <c r="AN14">
        <v>35</v>
      </c>
      <c r="AO14">
        <v>35</v>
      </c>
      <c r="AP14">
        <v>35</v>
      </c>
      <c r="AQ14">
        <v>35</v>
      </c>
      <c r="AR14">
        <v>35</v>
      </c>
      <c r="AS14">
        <v>35</v>
      </c>
      <c r="AT14">
        <v>35</v>
      </c>
      <c r="AU14">
        <v>35</v>
      </c>
      <c r="AV14">
        <v>35</v>
      </c>
      <c r="AW14">
        <v>35</v>
      </c>
      <c r="AX14">
        <v>35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31</v>
      </c>
      <c r="BL14">
        <v>28</v>
      </c>
      <c r="BM14">
        <v>31</v>
      </c>
      <c r="BN14">
        <v>30</v>
      </c>
      <c r="BO14">
        <v>31</v>
      </c>
      <c r="BP14">
        <v>30</v>
      </c>
      <c r="BQ14">
        <v>31</v>
      </c>
      <c r="BR14">
        <v>31</v>
      </c>
      <c r="BS14">
        <v>30</v>
      </c>
      <c r="BT14">
        <v>31</v>
      </c>
      <c r="BU14">
        <v>30</v>
      </c>
      <c r="BV14">
        <v>31</v>
      </c>
      <c r="BW14" t="s">
        <v>109</v>
      </c>
    </row>
    <row r="15" spans="1:75" x14ac:dyDescent="0.25">
      <c r="O15" s="1">
        <f>SUM(O2:O14)</f>
        <v>3907.64</v>
      </c>
      <c r="P15" s="1">
        <f t="shared" ref="P15:AL15" si="0">SUM(P2:P14)</f>
        <v>4045.64</v>
      </c>
      <c r="Q15" s="1">
        <f t="shared" si="0"/>
        <v>4045.64</v>
      </c>
      <c r="R15" s="1">
        <f t="shared" si="0"/>
        <v>4045.64</v>
      </c>
      <c r="S15" s="1">
        <f t="shared" si="0"/>
        <v>4045.64</v>
      </c>
      <c r="T15" s="1">
        <f t="shared" si="0"/>
        <v>4045.64</v>
      </c>
      <c r="U15" s="1">
        <f t="shared" si="0"/>
        <v>4045.64</v>
      </c>
      <c r="V15" s="1">
        <f t="shared" si="0"/>
        <v>4045.64</v>
      </c>
      <c r="W15" s="1">
        <f t="shared" si="0"/>
        <v>4045.64</v>
      </c>
      <c r="X15" s="1">
        <f t="shared" si="0"/>
        <v>4045.64</v>
      </c>
      <c r="Y15" s="1">
        <f t="shared" si="0"/>
        <v>4045.64</v>
      </c>
      <c r="Z15" s="1">
        <f t="shared" si="0"/>
        <v>4045.64</v>
      </c>
      <c r="AA15" s="1">
        <f t="shared" si="0"/>
        <v>194.79000000000002</v>
      </c>
      <c r="AB15" s="1">
        <f t="shared" si="0"/>
        <v>194.79000000000002</v>
      </c>
      <c r="AC15" s="1">
        <f t="shared" si="0"/>
        <v>194.79000000000002</v>
      </c>
      <c r="AD15" s="1">
        <f t="shared" si="0"/>
        <v>194.79000000000002</v>
      </c>
      <c r="AE15" s="1">
        <f t="shared" si="0"/>
        <v>179.79000000000002</v>
      </c>
      <c r="AF15" s="1">
        <f t="shared" si="0"/>
        <v>179.79000000000002</v>
      </c>
      <c r="AG15" s="1">
        <f t="shared" si="0"/>
        <v>179.79000000000002</v>
      </c>
      <c r="AH15" s="1">
        <f t="shared" si="0"/>
        <v>179.79000000000002</v>
      </c>
      <c r="AI15" s="1">
        <f t="shared" si="0"/>
        <v>179.79000000000002</v>
      </c>
      <c r="AJ15" s="1">
        <f t="shared" si="0"/>
        <v>179.79000000000002</v>
      </c>
      <c r="AK15" s="1">
        <f t="shared" si="0"/>
        <v>179.79000000000002</v>
      </c>
      <c r="AL15" s="1">
        <f t="shared" si="0"/>
        <v>186.79000000000002</v>
      </c>
    </row>
  </sheetData>
  <autoFilter ref="A1:BW14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E1" workbookViewId="0">
      <selection activeCell="B9" sqref="B9"/>
    </sheetView>
  </sheetViews>
  <sheetFormatPr defaultRowHeight="15" x14ac:dyDescent="0.25"/>
  <cols>
    <col min="1" max="1" width="21.5703125" bestFit="1" customWidth="1"/>
    <col min="2" max="2" width="12.7109375" bestFit="1" customWidth="1"/>
    <col min="3" max="3" width="20.7109375" customWidth="1"/>
    <col min="4" max="4" width="14.42578125" bestFit="1" customWidth="1"/>
    <col min="5" max="12" width="12.7109375" bestFit="1" customWidth="1"/>
    <col min="13" max="13" width="14.5703125" customWidth="1"/>
    <col min="17" max="17" width="13.85546875" customWidth="1"/>
    <col min="18" max="18" width="11.140625" bestFit="1" customWidth="1"/>
  </cols>
  <sheetData>
    <row r="1" spans="1:18" x14ac:dyDescent="0.25"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</row>
    <row r="2" spans="1:18" x14ac:dyDescent="0.25">
      <c r="A2" t="s">
        <v>110</v>
      </c>
      <c r="B2" s="2">
        <v>3907.64</v>
      </c>
      <c r="C2" s="2">
        <v>4045.64</v>
      </c>
      <c r="D2" s="2">
        <v>4045.64</v>
      </c>
      <c r="E2" s="2">
        <v>4045.64</v>
      </c>
      <c r="F2" s="2">
        <v>4045.64</v>
      </c>
      <c r="G2" s="2">
        <v>4045.64</v>
      </c>
      <c r="H2" s="2">
        <v>4045.64</v>
      </c>
      <c r="I2" s="2">
        <v>4045.64</v>
      </c>
      <c r="J2" s="2">
        <v>4045.64</v>
      </c>
      <c r="K2" s="2">
        <v>4045.64</v>
      </c>
      <c r="L2" s="2">
        <v>4045.64</v>
      </c>
      <c r="M2" s="2">
        <v>4045.64</v>
      </c>
    </row>
    <row r="3" spans="1:18" x14ac:dyDescent="0.25">
      <c r="A3" t="s">
        <v>111</v>
      </c>
      <c r="B3">
        <f>B2/1000</f>
        <v>3.9076399999999998</v>
      </c>
      <c r="C3">
        <f t="shared" ref="C3:M3" si="0">C2/1000</f>
        <v>4.0456399999999997</v>
      </c>
      <c r="D3">
        <f t="shared" si="0"/>
        <v>4.0456399999999997</v>
      </c>
      <c r="E3">
        <f t="shared" si="0"/>
        <v>4.0456399999999997</v>
      </c>
      <c r="F3">
        <f t="shared" si="0"/>
        <v>4.0456399999999997</v>
      </c>
      <c r="G3">
        <f t="shared" si="0"/>
        <v>4.0456399999999997</v>
      </c>
      <c r="H3">
        <f t="shared" si="0"/>
        <v>4.0456399999999997</v>
      </c>
      <c r="I3">
        <f t="shared" si="0"/>
        <v>4.0456399999999997</v>
      </c>
      <c r="J3">
        <f t="shared" si="0"/>
        <v>4.0456399999999997</v>
      </c>
      <c r="K3">
        <f t="shared" si="0"/>
        <v>4.0456399999999997</v>
      </c>
      <c r="L3">
        <f t="shared" si="0"/>
        <v>4.0456399999999997</v>
      </c>
      <c r="M3">
        <f t="shared" si="0"/>
        <v>4.0456399999999997</v>
      </c>
    </row>
    <row r="4" spans="1:18" x14ac:dyDescent="0.25">
      <c r="A4" t="s">
        <v>112</v>
      </c>
      <c r="B4" s="2">
        <f>B3*60*60*24</f>
        <v>337620.09599999996</v>
      </c>
      <c r="C4" s="2">
        <f t="shared" ref="C4:M4" si="1">C3*60*60*24</f>
        <v>349543.29599999997</v>
      </c>
      <c r="D4" s="2">
        <f t="shared" si="1"/>
        <v>349543.29599999997</v>
      </c>
      <c r="E4" s="2">
        <f t="shared" si="1"/>
        <v>349543.29599999997</v>
      </c>
      <c r="F4" s="2">
        <f t="shared" si="1"/>
        <v>349543.29599999997</v>
      </c>
      <c r="G4" s="2">
        <f t="shared" si="1"/>
        <v>349543.29599999997</v>
      </c>
      <c r="H4" s="2">
        <f t="shared" si="1"/>
        <v>349543.29599999997</v>
      </c>
      <c r="I4" s="2">
        <f t="shared" si="1"/>
        <v>349543.29599999997</v>
      </c>
      <c r="J4" s="2">
        <f t="shared" si="1"/>
        <v>349543.29599999997</v>
      </c>
      <c r="K4" s="2">
        <f t="shared" si="1"/>
        <v>349543.29599999997</v>
      </c>
      <c r="L4" s="2">
        <f t="shared" si="1"/>
        <v>349543.29599999997</v>
      </c>
      <c r="M4" s="2">
        <f t="shared" si="1"/>
        <v>349543.29599999997</v>
      </c>
    </row>
    <row r="5" spans="1:18" x14ac:dyDescent="0.25">
      <c r="A5" t="s">
        <v>113</v>
      </c>
      <c r="B5">
        <v>31</v>
      </c>
      <c r="C5">
        <v>28</v>
      </c>
      <c r="D5">
        <v>31</v>
      </c>
      <c r="E5">
        <v>30</v>
      </c>
      <c r="F5">
        <v>31</v>
      </c>
      <c r="G5">
        <v>30</v>
      </c>
      <c r="H5">
        <v>31</v>
      </c>
      <c r="I5">
        <v>31</v>
      </c>
      <c r="J5">
        <v>30</v>
      </c>
      <c r="K5">
        <v>31</v>
      </c>
      <c r="L5">
        <v>30</v>
      </c>
      <c r="M5">
        <v>31</v>
      </c>
    </row>
    <row r="6" spans="1:18" x14ac:dyDescent="0.25">
      <c r="A6" t="s">
        <v>114</v>
      </c>
      <c r="B6" s="5">
        <f>B4*B5</f>
        <v>10466222.975999998</v>
      </c>
      <c r="C6" s="5">
        <f t="shared" ref="C6:M6" si="2">C4*C5</f>
        <v>9787212.2879999988</v>
      </c>
      <c r="D6" s="5">
        <f t="shared" si="2"/>
        <v>10835842.175999999</v>
      </c>
      <c r="E6" s="5">
        <f t="shared" si="2"/>
        <v>10486298.879999999</v>
      </c>
      <c r="F6" s="5">
        <f t="shared" si="2"/>
        <v>10835842.175999999</v>
      </c>
      <c r="G6" s="5">
        <f t="shared" si="2"/>
        <v>10486298.879999999</v>
      </c>
      <c r="H6" s="5">
        <f t="shared" si="2"/>
        <v>10835842.175999999</v>
      </c>
      <c r="I6" s="5">
        <f t="shared" si="2"/>
        <v>10835842.175999999</v>
      </c>
      <c r="J6" s="5">
        <f t="shared" si="2"/>
        <v>10486298.879999999</v>
      </c>
      <c r="K6" s="5">
        <f t="shared" si="2"/>
        <v>10835842.175999999</v>
      </c>
      <c r="L6" s="5">
        <f t="shared" si="2"/>
        <v>10486298.879999999</v>
      </c>
      <c r="M6" s="5">
        <f t="shared" si="2"/>
        <v>10835842.175999999</v>
      </c>
      <c r="Q6" s="6" t="s">
        <v>121</v>
      </c>
      <c r="R6" s="8">
        <f>SUM(B6:M6)</f>
        <v>127213683.83999997</v>
      </c>
    </row>
    <row r="8" spans="1:18" x14ac:dyDescent="0.25">
      <c r="A8" t="s">
        <v>115</v>
      </c>
      <c r="B8" t="s">
        <v>26</v>
      </c>
      <c r="C8" t="s">
        <v>27</v>
      </c>
      <c r="D8" t="s">
        <v>28</v>
      </c>
      <c r="E8" t="s">
        <v>29</v>
      </c>
      <c r="F8" t="s">
        <v>30</v>
      </c>
      <c r="G8" t="s">
        <v>31</v>
      </c>
      <c r="H8" t="s">
        <v>32</v>
      </c>
      <c r="I8" t="s">
        <v>33</v>
      </c>
      <c r="J8" t="s">
        <v>34</v>
      </c>
      <c r="K8" t="s">
        <v>35</v>
      </c>
      <c r="L8" t="s">
        <v>36</v>
      </c>
      <c r="M8" t="s">
        <v>37</v>
      </c>
    </row>
    <row r="9" spans="1:18" x14ac:dyDescent="0.25">
      <c r="A9" t="s">
        <v>116</v>
      </c>
      <c r="B9" s="4">
        <f>B10/1000000</f>
        <v>0.19479000000000002</v>
      </c>
      <c r="C9" s="4">
        <f t="shared" ref="C9:M9" si="3">C10/1000000</f>
        <v>0.19479000000000002</v>
      </c>
      <c r="D9" s="4">
        <f t="shared" si="3"/>
        <v>0.19479000000000002</v>
      </c>
      <c r="E9" s="4">
        <f t="shared" si="3"/>
        <v>0.19479000000000002</v>
      </c>
      <c r="F9" s="4">
        <f t="shared" si="3"/>
        <v>0.17979000000000003</v>
      </c>
      <c r="G9" s="4">
        <f t="shared" si="3"/>
        <v>0.17979000000000003</v>
      </c>
      <c r="H9" s="4">
        <f t="shared" si="3"/>
        <v>0.17979000000000003</v>
      </c>
      <c r="I9" s="4">
        <f t="shared" si="3"/>
        <v>0.17979000000000003</v>
      </c>
      <c r="J9" s="4">
        <f t="shared" si="3"/>
        <v>0.17979000000000003</v>
      </c>
      <c r="K9" s="4">
        <f t="shared" si="3"/>
        <v>0.17979000000000003</v>
      </c>
      <c r="L9" s="4">
        <f t="shared" si="3"/>
        <v>0.17979000000000003</v>
      </c>
      <c r="M9" s="4">
        <f t="shared" si="3"/>
        <v>0.18679000000000004</v>
      </c>
      <c r="Q9" s="6" t="s">
        <v>122</v>
      </c>
      <c r="R9" s="9">
        <f>AVERAGE(B9:M9)</f>
        <v>0.18537333333333339</v>
      </c>
    </row>
    <row r="10" spans="1:18" x14ac:dyDescent="0.25">
      <c r="A10" t="s">
        <v>117</v>
      </c>
      <c r="B10" s="3">
        <f>B11*1000</f>
        <v>194790.00000000003</v>
      </c>
      <c r="C10" s="3">
        <f t="shared" ref="C10:M10" si="4">C11*1000</f>
        <v>194790.00000000003</v>
      </c>
      <c r="D10" s="3">
        <f t="shared" si="4"/>
        <v>194790.00000000003</v>
      </c>
      <c r="E10" s="3">
        <f t="shared" si="4"/>
        <v>194790.00000000003</v>
      </c>
      <c r="F10" s="3">
        <f t="shared" si="4"/>
        <v>179790.00000000003</v>
      </c>
      <c r="G10" s="3">
        <f t="shared" si="4"/>
        <v>179790.00000000003</v>
      </c>
      <c r="H10" s="3">
        <f t="shared" si="4"/>
        <v>179790.00000000003</v>
      </c>
      <c r="I10" s="3">
        <f t="shared" si="4"/>
        <v>179790.00000000003</v>
      </c>
      <c r="J10" s="3">
        <f t="shared" si="4"/>
        <v>179790.00000000003</v>
      </c>
      <c r="K10" s="3">
        <f t="shared" si="4"/>
        <v>179790.00000000003</v>
      </c>
      <c r="L10" s="3">
        <f t="shared" si="4"/>
        <v>179790.00000000003</v>
      </c>
      <c r="M10" s="3">
        <f t="shared" si="4"/>
        <v>186790.00000000003</v>
      </c>
    </row>
    <row r="11" spans="1:18" x14ac:dyDescent="0.25">
      <c r="A11" t="s">
        <v>118</v>
      </c>
      <c r="B11">
        <v>194.79000000000002</v>
      </c>
      <c r="C11">
        <v>194.79000000000002</v>
      </c>
      <c r="D11">
        <v>194.79000000000002</v>
      </c>
      <c r="E11">
        <v>194.79000000000002</v>
      </c>
      <c r="F11">
        <v>179.79000000000002</v>
      </c>
      <c r="G11">
        <v>179.79000000000002</v>
      </c>
      <c r="H11">
        <v>179.79000000000002</v>
      </c>
      <c r="I11">
        <v>179.79000000000002</v>
      </c>
      <c r="J11">
        <v>179.79000000000002</v>
      </c>
      <c r="K11">
        <v>179.79000000000002</v>
      </c>
      <c r="L11">
        <v>179.79000000000002</v>
      </c>
      <c r="M11">
        <v>186.79000000000002</v>
      </c>
    </row>
    <row r="14" spans="1:18" x14ac:dyDescent="0.25">
      <c r="A14" t="s">
        <v>119</v>
      </c>
      <c r="B14" s="6">
        <f>R6*R9</f>
        <v>23582024.619033601</v>
      </c>
    </row>
    <row r="17" spans="1:4" x14ac:dyDescent="0.25">
      <c r="A17" t="s">
        <v>120</v>
      </c>
      <c r="B17" t="s">
        <v>123</v>
      </c>
      <c r="C17" t="s">
        <v>124</v>
      </c>
      <c r="D17" t="s">
        <v>125</v>
      </c>
    </row>
    <row r="18" spans="1:4" x14ac:dyDescent="0.25">
      <c r="B18" s="8">
        <v>23582024.619033601</v>
      </c>
      <c r="C18" s="6">
        <v>0.1164</v>
      </c>
      <c r="D18" s="7">
        <f>B18*C18</f>
        <v>2744947.6656555114</v>
      </c>
    </row>
    <row r="19" spans="1:4" x14ac:dyDescent="0.25">
      <c r="C19" t="s">
        <v>126</v>
      </c>
      <c r="D19" s="10">
        <f>D18*0.9</f>
        <v>2470452.8990899604</v>
      </c>
    </row>
    <row r="20" spans="1:4" x14ac:dyDescent="0.25">
      <c r="C20" t="s">
        <v>127</v>
      </c>
      <c r="D20" s="10">
        <f>D18-D19</f>
        <v>274494.76656555105</v>
      </c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topLeftCell="O1" workbookViewId="0">
      <selection activeCell="U1" sqref="U1"/>
    </sheetView>
  </sheetViews>
  <sheetFormatPr defaultRowHeight="15" x14ac:dyDescent="0.25"/>
  <cols>
    <col min="13" max="13" width="15.140625" customWidth="1"/>
    <col min="15" max="15" width="13.42578125" customWidth="1"/>
    <col min="16" max="16" width="16.85546875" customWidth="1"/>
    <col min="20" max="20" width="11" bestFit="1" customWidth="1"/>
    <col min="21" max="21" width="16.85546875" customWidth="1"/>
    <col min="22" max="22" width="14.28515625" customWidth="1"/>
    <col min="23" max="23" width="15.7109375" bestFit="1" customWidth="1"/>
    <col min="25" max="25" width="13.5703125" customWidth="1"/>
  </cols>
  <sheetData>
    <row r="1" spans="1:25" ht="17.25" x14ac:dyDescent="0.2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s="1" t="s">
        <v>130</v>
      </c>
      <c r="N1" t="s">
        <v>131</v>
      </c>
      <c r="O1" t="s">
        <v>132</v>
      </c>
      <c r="P1" s="6" t="s">
        <v>133</v>
      </c>
      <c r="U1" s="13" t="s">
        <v>136</v>
      </c>
      <c r="V1" s="13" t="s">
        <v>137</v>
      </c>
      <c r="W1" s="13" t="s">
        <v>140</v>
      </c>
      <c r="X1" s="13" t="s">
        <v>138</v>
      </c>
      <c r="Y1" s="13" t="s">
        <v>135</v>
      </c>
    </row>
    <row r="2" spans="1:25" x14ac:dyDescent="0.25">
      <c r="A2">
        <v>94</v>
      </c>
      <c r="B2">
        <v>94</v>
      </c>
      <c r="C2">
        <v>94</v>
      </c>
      <c r="D2">
        <v>94</v>
      </c>
      <c r="E2">
        <v>94</v>
      </c>
      <c r="F2">
        <v>94</v>
      </c>
      <c r="G2">
        <v>94</v>
      </c>
      <c r="H2">
        <v>94</v>
      </c>
      <c r="I2">
        <v>94</v>
      </c>
      <c r="J2">
        <v>94</v>
      </c>
      <c r="K2">
        <v>94</v>
      </c>
      <c r="L2">
        <v>94</v>
      </c>
      <c r="M2" s="1">
        <v>94</v>
      </c>
      <c r="N2">
        <f>M2/1000</f>
        <v>9.4E-2</v>
      </c>
      <c r="O2">
        <f>N2*60*60*24</f>
        <v>8121.5999999999995</v>
      </c>
      <c r="P2" s="6">
        <f>O2*365</f>
        <v>2964384</v>
      </c>
      <c r="U2" s="11">
        <v>2964384</v>
      </c>
      <c r="V2" s="11">
        <v>0.09</v>
      </c>
      <c r="W2" s="11">
        <f>U2*V2</f>
        <v>266794.56</v>
      </c>
      <c r="X2" s="12">
        <v>0.1164</v>
      </c>
      <c r="Y2" s="11">
        <f>W2*X2</f>
        <v>31054.886784000002</v>
      </c>
    </row>
    <row r="3" spans="1:25" x14ac:dyDescent="0.25">
      <c r="A3">
        <v>2495</v>
      </c>
      <c r="B3">
        <v>2495</v>
      </c>
      <c r="C3">
        <v>2495</v>
      </c>
      <c r="D3">
        <v>2495</v>
      </c>
      <c r="E3">
        <v>2495</v>
      </c>
      <c r="F3">
        <v>2495</v>
      </c>
      <c r="G3">
        <v>2495</v>
      </c>
      <c r="H3">
        <v>2495</v>
      </c>
      <c r="I3">
        <v>2495</v>
      </c>
      <c r="J3">
        <v>2495</v>
      </c>
      <c r="K3">
        <v>2495</v>
      </c>
      <c r="L3">
        <v>2495</v>
      </c>
      <c r="M3" s="1">
        <v>2495</v>
      </c>
      <c r="N3">
        <f t="shared" ref="N3:N14" si="0">M3/1000</f>
        <v>2.4950000000000001</v>
      </c>
      <c r="O3">
        <f t="shared" ref="O3:O14" si="1">N3*60*60*24</f>
        <v>215568.00000000006</v>
      </c>
      <c r="P3" s="6">
        <f t="shared" ref="P3:P14" si="2">O3*365</f>
        <v>78682320.000000015</v>
      </c>
      <c r="U3" s="11">
        <v>78682320.000000015</v>
      </c>
      <c r="V3" s="11">
        <v>0.13750000000000001</v>
      </c>
      <c r="W3" s="11">
        <f t="shared" ref="W3:W14" si="3">U3*V3</f>
        <v>10818819.000000004</v>
      </c>
      <c r="X3" s="12">
        <v>0.1164</v>
      </c>
      <c r="Y3" s="11">
        <f t="shared" ref="Y3:Y14" si="4">W3*X3</f>
        <v>1259310.5316000006</v>
      </c>
    </row>
    <row r="4" spans="1:25" x14ac:dyDescent="0.25">
      <c r="A4">
        <v>284</v>
      </c>
      <c r="B4">
        <v>284</v>
      </c>
      <c r="C4">
        <v>284</v>
      </c>
      <c r="D4">
        <v>284</v>
      </c>
      <c r="E4">
        <v>284</v>
      </c>
      <c r="F4">
        <v>284</v>
      </c>
      <c r="G4">
        <v>284</v>
      </c>
      <c r="H4">
        <v>284</v>
      </c>
      <c r="I4">
        <v>284</v>
      </c>
      <c r="J4">
        <v>284</v>
      </c>
      <c r="K4">
        <v>284</v>
      </c>
      <c r="L4">
        <v>284</v>
      </c>
      <c r="M4" s="1">
        <v>284</v>
      </c>
      <c r="N4">
        <f t="shared" si="0"/>
        <v>0.28399999999999997</v>
      </c>
      <c r="O4">
        <f t="shared" si="1"/>
        <v>24537.599999999999</v>
      </c>
      <c r="P4" s="6">
        <f t="shared" si="2"/>
        <v>8956224</v>
      </c>
      <c r="U4" s="11">
        <v>8956224</v>
      </c>
      <c r="V4" s="11">
        <v>0.15</v>
      </c>
      <c r="W4" s="11">
        <f t="shared" si="3"/>
        <v>1343433.5999999999</v>
      </c>
      <c r="X4" s="12">
        <v>0.1164</v>
      </c>
      <c r="Y4" s="11">
        <f t="shared" si="4"/>
        <v>156375.67103999999</v>
      </c>
    </row>
    <row r="5" spans="1:25" x14ac:dyDescent="0.25">
      <c r="A5">
        <v>406</v>
      </c>
      <c r="B5">
        <v>544</v>
      </c>
      <c r="C5">
        <v>544</v>
      </c>
      <c r="D5">
        <v>544</v>
      </c>
      <c r="E5">
        <v>544</v>
      </c>
      <c r="F5">
        <v>544</v>
      </c>
      <c r="G5">
        <v>544</v>
      </c>
      <c r="H5">
        <v>544</v>
      </c>
      <c r="I5">
        <v>544</v>
      </c>
      <c r="J5">
        <v>544</v>
      </c>
      <c r="K5">
        <v>544</v>
      </c>
      <c r="L5">
        <v>544</v>
      </c>
      <c r="M5" s="1">
        <v>406</v>
      </c>
      <c r="N5">
        <f t="shared" si="0"/>
        <v>0.40600000000000003</v>
      </c>
      <c r="O5">
        <f t="shared" si="1"/>
        <v>35078.400000000001</v>
      </c>
      <c r="P5" s="6">
        <f t="shared" si="2"/>
        <v>12803616</v>
      </c>
      <c r="U5" s="11">
        <v>12803616</v>
      </c>
      <c r="V5" s="11">
        <v>0.118333333333333</v>
      </c>
      <c r="W5" s="11">
        <f t="shared" si="3"/>
        <v>1515094.5599999956</v>
      </c>
      <c r="X5" s="12">
        <v>0.1164</v>
      </c>
      <c r="Y5" s="11">
        <f t="shared" si="4"/>
        <v>176357.0067839995</v>
      </c>
    </row>
    <row r="6" spans="1:25" x14ac:dyDescent="0.25">
      <c r="A6">
        <v>196</v>
      </c>
      <c r="B6">
        <v>196</v>
      </c>
      <c r="C6">
        <v>196</v>
      </c>
      <c r="D6">
        <v>196</v>
      </c>
      <c r="E6">
        <v>196</v>
      </c>
      <c r="F6">
        <v>196</v>
      </c>
      <c r="G6">
        <v>196</v>
      </c>
      <c r="H6">
        <v>196</v>
      </c>
      <c r="I6">
        <v>196</v>
      </c>
      <c r="J6">
        <v>196</v>
      </c>
      <c r="K6">
        <v>196</v>
      </c>
      <c r="L6">
        <v>196</v>
      </c>
      <c r="M6" s="1">
        <v>196</v>
      </c>
      <c r="N6">
        <f t="shared" si="0"/>
        <v>0.19600000000000001</v>
      </c>
      <c r="O6">
        <f t="shared" si="1"/>
        <v>16934.400000000001</v>
      </c>
      <c r="P6" s="6">
        <f t="shared" si="2"/>
        <v>6181056.0000000009</v>
      </c>
      <c r="U6" s="11">
        <v>6181056.0000000009</v>
      </c>
      <c r="V6" s="11">
        <v>0.42</v>
      </c>
      <c r="W6" s="11">
        <f t="shared" si="3"/>
        <v>2596043.5200000005</v>
      </c>
      <c r="X6" s="12">
        <v>0.1164</v>
      </c>
      <c r="Y6" s="11">
        <f t="shared" si="4"/>
        <v>302179.46572800004</v>
      </c>
    </row>
    <row r="7" spans="1:25" x14ac:dyDescent="0.25">
      <c r="A7">
        <v>255</v>
      </c>
      <c r="B7">
        <v>255</v>
      </c>
      <c r="C7">
        <v>255</v>
      </c>
      <c r="D7">
        <v>255</v>
      </c>
      <c r="E7">
        <v>255</v>
      </c>
      <c r="F7">
        <v>255</v>
      </c>
      <c r="G7">
        <v>255</v>
      </c>
      <c r="H7">
        <v>255</v>
      </c>
      <c r="I7">
        <v>255</v>
      </c>
      <c r="J7">
        <v>255</v>
      </c>
      <c r="K7">
        <v>255</v>
      </c>
      <c r="L7">
        <v>255</v>
      </c>
      <c r="M7" s="1">
        <v>255</v>
      </c>
      <c r="N7">
        <f t="shared" si="0"/>
        <v>0.255</v>
      </c>
      <c r="O7">
        <f t="shared" si="1"/>
        <v>22032</v>
      </c>
      <c r="P7" s="6">
        <f t="shared" si="2"/>
        <v>8041680</v>
      </c>
      <c r="U7" s="11">
        <v>8041680</v>
      </c>
      <c r="V7" s="11">
        <v>0.43</v>
      </c>
      <c r="W7" s="11">
        <f t="shared" si="3"/>
        <v>3457922.4</v>
      </c>
      <c r="X7" s="12">
        <v>0.1164</v>
      </c>
      <c r="Y7" s="11">
        <f t="shared" si="4"/>
        <v>402502.16736000002</v>
      </c>
    </row>
    <row r="8" spans="1:25" x14ac:dyDescent="0.25">
      <c r="A8">
        <v>0.57999999999999996</v>
      </c>
      <c r="B8">
        <v>0.57999999999999996</v>
      </c>
      <c r="C8">
        <v>0.57999999999999996</v>
      </c>
      <c r="D8">
        <v>0.57999999999999996</v>
      </c>
      <c r="E8">
        <v>0.57999999999999996</v>
      </c>
      <c r="F8">
        <v>0.57999999999999996</v>
      </c>
      <c r="G8">
        <v>0.57999999999999996</v>
      </c>
      <c r="H8">
        <v>0.57999999999999996</v>
      </c>
      <c r="I8">
        <v>0.57999999999999996</v>
      </c>
      <c r="J8">
        <v>0.57999999999999996</v>
      </c>
      <c r="K8">
        <v>0.57999999999999996</v>
      </c>
      <c r="L8">
        <v>0.57999999999999996</v>
      </c>
      <c r="M8" s="1">
        <v>0.57999999999999996</v>
      </c>
      <c r="N8">
        <f t="shared" si="0"/>
        <v>5.8E-4</v>
      </c>
      <c r="O8">
        <f t="shared" si="1"/>
        <v>50.112000000000002</v>
      </c>
      <c r="P8" s="6">
        <f t="shared" si="2"/>
        <v>18290.88</v>
      </c>
      <c r="U8" s="11">
        <v>18290.88</v>
      </c>
      <c r="V8" s="11">
        <v>0.03</v>
      </c>
      <c r="W8" s="11">
        <f t="shared" si="3"/>
        <v>548.72640000000001</v>
      </c>
      <c r="X8" s="12">
        <v>0.1164</v>
      </c>
      <c r="Y8" s="11">
        <f t="shared" si="4"/>
        <v>63.871752960000002</v>
      </c>
    </row>
    <row r="9" spans="1:25" x14ac:dyDescent="0.25">
      <c r="A9">
        <v>4</v>
      </c>
      <c r="B9">
        <v>4</v>
      </c>
      <c r="C9">
        <v>4</v>
      </c>
      <c r="D9">
        <v>4</v>
      </c>
      <c r="E9">
        <v>4</v>
      </c>
      <c r="F9">
        <v>4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  <c r="M9" s="1">
        <v>4</v>
      </c>
      <c r="N9">
        <f t="shared" si="0"/>
        <v>4.0000000000000001E-3</v>
      </c>
      <c r="O9">
        <f t="shared" si="1"/>
        <v>345.59999999999997</v>
      </c>
      <c r="P9" s="6">
        <f t="shared" si="2"/>
        <v>126143.99999999999</v>
      </c>
      <c r="U9" s="11">
        <v>126143.99999999999</v>
      </c>
      <c r="V9" s="11">
        <v>3.5300000000000012E-2</v>
      </c>
      <c r="W9" s="11">
        <f t="shared" si="3"/>
        <v>4452.8832000000011</v>
      </c>
      <c r="X9" s="12">
        <v>0.1164</v>
      </c>
      <c r="Y9" s="11">
        <f t="shared" si="4"/>
        <v>518.31560448000016</v>
      </c>
    </row>
    <row r="10" spans="1:25" x14ac:dyDescent="0.25">
      <c r="A10">
        <v>83</v>
      </c>
      <c r="B10">
        <v>83</v>
      </c>
      <c r="C10">
        <v>83</v>
      </c>
      <c r="D10">
        <v>83</v>
      </c>
      <c r="E10">
        <v>83</v>
      </c>
      <c r="F10">
        <v>83</v>
      </c>
      <c r="G10">
        <v>83</v>
      </c>
      <c r="H10">
        <v>83</v>
      </c>
      <c r="I10">
        <v>83</v>
      </c>
      <c r="J10">
        <v>83</v>
      </c>
      <c r="K10">
        <v>83</v>
      </c>
      <c r="L10">
        <v>83</v>
      </c>
      <c r="M10" s="1">
        <v>83</v>
      </c>
      <c r="N10">
        <f t="shared" si="0"/>
        <v>8.3000000000000004E-2</v>
      </c>
      <c r="O10">
        <f t="shared" si="1"/>
        <v>7171.2000000000007</v>
      </c>
      <c r="P10" s="6">
        <f t="shared" si="2"/>
        <v>2617488.0000000005</v>
      </c>
      <c r="U10" s="11">
        <v>2617488.0000000005</v>
      </c>
      <c r="V10" s="11">
        <v>0.2</v>
      </c>
      <c r="W10" s="11">
        <f t="shared" si="3"/>
        <v>523497.60000000009</v>
      </c>
      <c r="X10" s="12">
        <v>0.1164</v>
      </c>
      <c r="Y10" s="11">
        <f t="shared" si="4"/>
        <v>60935.120640000016</v>
      </c>
    </row>
    <row r="11" spans="1:25" x14ac:dyDescent="0.25">
      <c r="A11">
        <v>15</v>
      </c>
      <c r="B11">
        <v>15</v>
      </c>
      <c r="C11">
        <v>15</v>
      </c>
      <c r="D11">
        <v>15</v>
      </c>
      <c r="E11">
        <v>15</v>
      </c>
      <c r="F11">
        <v>15</v>
      </c>
      <c r="G11">
        <v>15</v>
      </c>
      <c r="H11">
        <v>15</v>
      </c>
      <c r="I11">
        <v>15</v>
      </c>
      <c r="J11">
        <v>15</v>
      </c>
      <c r="K11">
        <v>15</v>
      </c>
      <c r="L11">
        <v>15</v>
      </c>
      <c r="M11" s="1">
        <v>15</v>
      </c>
      <c r="N11">
        <f t="shared" si="0"/>
        <v>1.4999999999999999E-2</v>
      </c>
      <c r="O11">
        <f t="shared" si="1"/>
        <v>1295.9999999999998</v>
      </c>
      <c r="P11" s="6">
        <f t="shared" si="2"/>
        <v>473039.99999999994</v>
      </c>
      <c r="U11" s="11">
        <v>473039.99999999994</v>
      </c>
      <c r="V11" s="11">
        <v>1.8000000000000006E-2</v>
      </c>
      <c r="W11" s="11">
        <f t="shared" si="3"/>
        <v>8514.7200000000012</v>
      </c>
      <c r="X11" s="12">
        <v>0.1164</v>
      </c>
      <c r="Y11" s="11">
        <f t="shared" si="4"/>
        <v>991.11340800000016</v>
      </c>
    </row>
    <row r="12" spans="1:25" x14ac:dyDescent="0.25">
      <c r="A12">
        <v>45</v>
      </c>
      <c r="B12">
        <v>45</v>
      </c>
      <c r="C12">
        <v>45</v>
      </c>
      <c r="D12">
        <v>45</v>
      </c>
      <c r="E12">
        <v>45</v>
      </c>
      <c r="F12">
        <v>45</v>
      </c>
      <c r="G12">
        <v>45</v>
      </c>
      <c r="H12">
        <v>45</v>
      </c>
      <c r="I12">
        <v>45</v>
      </c>
      <c r="J12">
        <v>45</v>
      </c>
      <c r="K12">
        <v>45</v>
      </c>
      <c r="L12">
        <v>45</v>
      </c>
      <c r="M12" s="1">
        <v>45</v>
      </c>
      <c r="N12">
        <f t="shared" si="0"/>
        <v>4.4999999999999998E-2</v>
      </c>
      <c r="O12">
        <f t="shared" si="1"/>
        <v>3887.9999999999991</v>
      </c>
      <c r="P12" s="6">
        <f t="shared" si="2"/>
        <v>1419119.9999999998</v>
      </c>
      <c r="U12" s="11">
        <v>1419119.9999999998</v>
      </c>
      <c r="V12" s="11">
        <v>9.4600000000000017E-2</v>
      </c>
      <c r="W12" s="11">
        <f t="shared" si="3"/>
        <v>134248.75200000001</v>
      </c>
      <c r="X12" s="12">
        <v>0.1164</v>
      </c>
      <c r="Y12" s="11">
        <f t="shared" si="4"/>
        <v>15626.554732800001</v>
      </c>
    </row>
    <row r="13" spans="1:25" x14ac:dyDescent="0.25">
      <c r="A13">
        <v>30</v>
      </c>
      <c r="B13">
        <v>30</v>
      </c>
      <c r="C13">
        <v>30</v>
      </c>
      <c r="D13">
        <v>30</v>
      </c>
      <c r="E13">
        <v>30</v>
      </c>
      <c r="F13">
        <v>30</v>
      </c>
      <c r="G13">
        <v>30</v>
      </c>
      <c r="H13">
        <v>30</v>
      </c>
      <c r="I13">
        <v>30</v>
      </c>
      <c r="J13">
        <v>30</v>
      </c>
      <c r="K13">
        <v>30</v>
      </c>
      <c r="L13">
        <v>30</v>
      </c>
      <c r="M13" s="1">
        <v>30</v>
      </c>
      <c r="N13">
        <f t="shared" si="0"/>
        <v>0.03</v>
      </c>
      <c r="O13">
        <f t="shared" si="1"/>
        <v>2591.9999999999995</v>
      </c>
      <c r="P13" s="6">
        <f t="shared" si="2"/>
        <v>946079.99999999988</v>
      </c>
      <c r="U13" s="11">
        <v>946079.99999999988</v>
      </c>
      <c r="V13" s="11">
        <v>0.1</v>
      </c>
      <c r="W13" s="11">
        <f t="shared" si="3"/>
        <v>94608</v>
      </c>
      <c r="X13" s="12">
        <v>0.1164</v>
      </c>
      <c r="Y13" s="11">
        <f t="shared" si="4"/>
        <v>11012.3712</v>
      </c>
    </row>
    <row r="14" spans="1:25" x14ac:dyDescent="0.25">
      <c r="A14">
        <v>0.06</v>
      </c>
      <c r="B14">
        <v>0.06</v>
      </c>
      <c r="C14">
        <v>0.06</v>
      </c>
      <c r="D14">
        <v>0.06</v>
      </c>
      <c r="E14">
        <v>0.06</v>
      </c>
      <c r="F14">
        <v>0.06</v>
      </c>
      <c r="G14">
        <v>0.06</v>
      </c>
      <c r="H14">
        <v>0.06</v>
      </c>
      <c r="I14">
        <v>0.06</v>
      </c>
      <c r="J14">
        <v>0.06</v>
      </c>
      <c r="K14">
        <v>0.06</v>
      </c>
      <c r="L14">
        <v>0.06</v>
      </c>
      <c r="M14" s="1">
        <v>0.06</v>
      </c>
      <c r="N14">
        <f t="shared" si="0"/>
        <v>5.9999999999999995E-5</v>
      </c>
      <c r="O14">
        <f t="shared" si="1"/>
        <v>5.1840000000000002</v>
      </c>
      <c r="P14" s="6">
        <f t="shared" si="2"/>
        <v>1892.16</v>
      </c>
      <c r="U14" s="11">
        <v>1892.16</v>
      </c>
      <c r="V14" s="11">
        <v>0.03</v>
      </c>
      <c r="W14" s="11">
        <f t="shared" si="3"/>
        <v>56.764800000000001</v>
      </c>
      <c r="X14" s="12">
        <v>0.1164</v>
      </c>
      <c r="Y14" s="11">
        <f t="shared" si="4"/>
        <v>6.6074227200000006</v>
      </c>
    </row>
    <row r="15" spans="1:25" x14ac:dyDescent="0.25">
      <c r="U15" s="11"/>
      <c r="V15" s="11"/>
      <c r="W15" s="11"/>
      <c r="X15" s="11" t="s">
        <v>125</v>
      </c>
      <c r="Y15" s="14">
        <f>SUM(Y2:Y14)</f>
        <v>2416933.6840569605</v>
      </c>
    </row>
    <row r="16" spans="1:25" x14ac:dyDescent="0.25">
      <c r="X16" s="15">
        <v>0.6</v>
      </c>
      <c r="Y16" s="16">
        <f>Y15*0.6</f>
        <v>1450160.2104341763</v>
      </c>
    </row>
    <row r="18" spans="1:25" ht="17.25" x14ac:dyDescent="0.25">
      <c r="A18" t="s">
        <v>26</v>
      </c>
      <c r="B18" t="s">
        <v>27</v>
      </c>
      <c r="C18" t="s">
        <v>28</v>
      </c>
      <c r="D18" t="s">
        <v>29</v>
      </c>
      <c r="E18" t="s">
        <v>30</v>
      </c>
      <c r="F18" t="s">
        <v>31</v>
      </c>
      <c r="G18" t="s">
        <v>32</v>
      </c>
      <c r="H18" t="s">
        <v>33</v>
      </c>
      <c r="I18" t="s">
        <v>34</v>
      </c>
      <c r="J18" t="s">
        <v>35</v>
      </c>
      <c r="K18" t="s">
        <v>36</v>
      </c>
      <c r="L18" t="s">
        <v>37</v>
      </c>
      <c r="M18" s="1" t="s">
        <v>129</v>
      </c>
      <c r="N18" t="s">
        <v>128</v>
      </c>
      <c r="O18" s="6" t="s">
        <v>134</v>
      </c>
      <c r="U18" s="13" t="s">
        <v>136</v>
      </c>
      <c r="V18" s="13" t="s">
        <v>137</v>
      </c>
      <c r="W18" s="13" t="s">
        <v>141</v>
      </c>
      <c r="X18" s="13" t="s">
        <v>139</v>
      </c>
      <c r="Y18" s="13" t="s">
        <v>135</v>
      </c>
    </row>
    <row r="19" spans="1:25" x14ac:dyDescent="0.25">
      <c r="A19">
        <v>9</v>
      </c>
      <c r="B19">
        <v>9</v>
      </c>
      <c r="C19">
        <v>9</v>
      </c>
      <c r="D19">
        <v>9</v>
      </c>
      <c r="E19">
        <v>9</v>
      </c>
      <c r="F19">
        <v>9</v>
      </c>
      <c r="G19">
        <v>9</v>
      </c>
      <c r="H19">
        <v>9</v>
      </c>
      <c r="I19">
        <v>9</v>
      </c>
      <c r="J19">
        <v>9</v>
      </c>
      <c r="K19">
        <v>9</v>
      </c>
      <c r="L19">
        <v>9</v>
      </c>
      <c r="M19" s="1">
        <f>AVERAGE(A19:L19)</f>
        <v>9</v>
      </c>
      <c r="N19">
        <f>M19*1000</f>
        <v>9000</v>
      </c>
      <c r="O19" s="6">
        <f>N19/100000</f>
        <v>0.09</v>
      </c>
      <c r="U19" s="11">
        <v>2964384</v>
      </c>
      <c r="V19" s="11">
        <v>0.09</v>
      </c>
      <c r="W19" s="11">
        <f>U19*V19</f>
        <v>266794.56</v>
      </c>
      <c r="X19" s="12">
        <v>0.14000000000000001</v>
      </c>
      <c r="Y19" s="11">
        <f>W19*X19</f>
        <v>37351.238400000002</v>
      </c>
    </row>
    <row r="20" spans="1:25" x14ac:dyDescent="0.25">
      <c r="A20">
        <v>20</v>
      </c>
      <c r="B20">
        <v>20</v>
      </c>
      <c r="C20">
        <v>20</v>
      </c>
      <c r="D20">
        <v>20</v>
      </c>
      <c r="E20">
        <v>10</v>
      </c>
      <c r="F20">
        <v>10</v>
      </c>
      <c r="G20">
        <v>10</v>
      </c>
      <c r="H20">
        <v>10</v>
      </c>
      <c r="I20">
        <v>10</v>
      </c>
      <c r="J20">
        <v>10</v>
      </c>
      <c r="K20">
        <v>10</v>
      </c>
      <c r="L20">
        <v>15</v>
      </c>
      <c r="M20" s="1">
        <f t="shared" ref="M20:M31" si="5">AVERAGE(A20:L20)</f>
        <v>13.75</v>
      </c>
      <c r="N20">
        <f t="shared" ref="N20:N31" si="6">M20*1000</f>
        <v>13750</v>
      </c>
      <c r="O20" s="6">
        <f t="shared" ref="O20:O31" si="7">N20/100000</f>
        <v>0.13750000000000001</v>
      </c>
      <c r="U20" s="11">
        <v>78682320.000000015</v>
      </c>
      <c r="V20" s="11">
        <v>0.13750000000000001</v>
      </c>
      <c r="W20" s="11">
        <f t="shared" ref="W20:W31" si="8">U20*V20</f>
        <v>10818819.000000004</v>
      </c>
      <c r="X20" s="12">
        <v>0.14000000000000001</v>
      </c>
      <c r="Y20" s="11">
        <f t="shared" ref="Y20:Y31" si="9">W20*X20</f>
        <v>1514634.6600000006</v>
      </c>
    </row>
    <row r="21" spans="1:25" x14ac:dyDescent="0.25">
      <c r="A21">
        <v>15</v>
      </c>
      <c r="B21">
        <v>15</v>
      </c>
      <c r="C21">
        <v>15</v>
      </c>
      <c r="D21">
        <v>15</v>
      </c>
      <c r="E21">
        <v>15</v>
      </c>
      <c r="F21">
        <v>15</v>
      </c>
      <c r="G21">
        <v>15</v>
      </c>
      <c r="H21">
        <v>15</v>
      </c>
      <c r="I21">
        <v>15</v>
      </c>
      <c r="J21">
        <v>15</v>
      </c>
      <c r="K21">
        <v>15</v>
      </c>
      <c r="L21">
        <v>15</v>
      </c>
      <c r="M21" s="1">
        <f t="shared" si="5"/>
        <v>15</v>
      </c>
      <c r="N21">
        <f t="shared" si="6"/>
        <v>15000</v>
      </c>
      <c r="O21" s="6">
        <f t="shared" si="7"/>
        <v>0.15</v>
      </c>
      <c r="U21" s="11">
        <v>8956224</v>
      </c>
      <c r="V21" s="11">
        <v>0.15</v>
      </c>
      <c r="W21" s="11">
        <f t="shared" si="8"/>
        <v>1343433.5999999999</v>
      </c>
      <c r="X21" s="12">
        <v>0.14000000000000001</v>
      </c>
      <c r="Y21" s="11">
        <f t="shared" si="9"/>
        <v>188080.704</v>
      </c>
    </row>
    <row r="22" spans="1:25" x14ac:dyDescent="0.25">
      <c r="A22">
        <v>15</v>
      </c>
      <c r="B22">
        <v>15</v>
      </c>
      <c r="C22">
        <v>15</v>
      </c>
      <c r="D22">
        <v>15</v>
      </c>
      <c r="E22">
        <v>10</v>
      </c>
      <c r="F22">
        <v>10</v>
      </c>
      <c r="G22">
        <v>10</v>
      </c>
      <c r="H22">
        <v>10</v>
      </c>
      <c r="I22">
        <v>10</v>
      </c>
      <c r="J22">
        <v>10</v>
      </c>
      <c r="K22">
        <v>10</v>
      </c>
      <c r="L22">
        <v>12</v>
      </c>
      <c r="M22" s="1">
        <f t="shared" si="5"/>
        <v>11.833333333333334</v>
      </c>
      <c r="N22">
        <f t="shared" si="6"/>
        <v>11833.333333333334</v>
      </c>
      <c r="O22" s="6">
        <f t="shared" si="7"/>
        <v>0.11833333333333335</v>
      </c>
      <c r="U22" s="11">
        <v>12803616</v>
      </c>
      <c r="V22" s="11">
        <v>0.11833333333333335</v>
      </c>
      <c r="W22" s="11">
        <f t="shared" si="8"/>
        <v>1515094.56</v>
      </c>
      <c r="X22" s="12">
        <v>0.14000000000000001</v>
      </c>
      <c r="Y22" s="11">
        <f t="shared" si="9"/>
        <v>212113.23840000003</v>
      </c>
    </row>
    <row r="23" spans="1:25" x14ac:dyDescent="0.25">
      <c r="A23">
        <v>42</v>
      </c>
      <c r="B23">
        <v>42</v>
      </c>
      <c r="C23">
        <v>42</v>
      </c>
      <c r="D23">
        <v>42</v>
      </c>
      <c r="E23">
        <v>42</v>
      </c>
      <c r="F23">
        <v>42</v>
      </c>
      <c r="G23">
        <v>42</v>
      </c>
      <c r="H23">
        <v>42</v>
      </c>
      <c r="I23">
        <v>42</v>
      </c>
      <c r="J23">
        <v>42</v>
      </c>
      <c r="K23">
        <v>42</v>
      </c>
      <c r="L23">
        <v>42</v>
      </c>
      <c r="M23" s="1">
        <f t="shared" si="5"/>
        <v>42</v>
      </c>
      <c r="N23">
        <f t="shared" si="6"/>
        <v>42000</v>
      </c>
      <c r="O23" s="6">
        <f t="shared" si="7"/>
        <v>0.42</v>
      </c>
      <c r="U23" s="11">
        <v>6181056.0000000009</v>
      </c>
      <c r="V23" s="11">
        <v>0.42</v>
      </c>
      <c r="W23" s="11">
        <f t="shared" si="8"/>
        <v>2596043.5200000005</v>
      </c>
      <c r="X23" s="12">
        <v>0.14000000000000001</v>
      </c>
      <c r="Y23" s="11">
        <f t="shared" si="9"/>
        <v>363446.0928000001</v>
      </c>
    </row>
    <row r="24" spans="1:25" x14ac:dyDescent="0.25">
      <c r="A24">
        <v>43</v>
      </c>
      <c r="B24">
        <v>43</v>
      </c>
      <c r="C24">
        <v>43</v>
      </c>
      <c r="D24">
        <v>43</v>
      </c>
      <c r="E24">
        <v>43</v>
      </c>
      <c r="F24">
        <v>43</v>
      </c>
      <c r="G24">
        <v>43</v>
      </c>
      <c r="H24">
        <v>43</v>
      </c>
      <c r="I24">
        <v>43</v>
      </c>
      <c r="J24">
        <v>43</v>
      </c>
      <c r="K24">
        <v>43</v>
      </c>
      <c r="L24">
        <v>43</v>
      </c>
      <c r="M24" s="1">
        <f t="shared" si="5"/>
        <v>43</v>
      </c>
      <c r="N24">
        <f t="shared" si="6"/>
        <v>43000</v>
      </c>
      <c r="O24" s="6">
        <f t="shared" si="7"/>
        <v>0.43</v>
      </c>
      <c r="U24" s="11">
        <v>8041680</v>
      </c>
      <c r="V24" s="11">
        <v>0.43</v>
      </c>
      <c r="W24" s="11">
        <f t="shared" si="8"/>
        <v>3457922.4</v>
      </c>
      <c r="X24" s="12">
        <v>0.14000000000000001</v>
      </c>
      <c r="Y24" s="11">
        <f t="shared" si="9"/>
        <v>484109.13600000006</v>
      </c>
    </row>
    <row r="25" spans="1:25" x14ac:dyDescent="0.25">
      <c r="A25">
        <v>3</v>
      </c>
      <c r="B25">
        <v>3</v>
      </c>
      <c r="C25">
        <v>3</v>
      </c>
      <c r="D25">
        <v>3</v>
      </c>
      <c r="E25">
        <v>3</v>
      </c>
      <c r="F25">
        <v>3</v>
      </c>
      <c r="G25">
        <v>3</v>
      </c>
      <c r="H25">
        <v>3</v>
      </c>
      <c r="I25">
        <v>3</v>
      </c>
      <c r="J25">
        <v>3</v>
      </c>
      <c r="K25">
        <v>3</v>
      </c>
      <c r="L25">
        <v>3</v>
      </c>
      <c r="M25" s="1">
        <f t="shared" si="5"/>
        <v>3</v>
      </c>
      <c r="N25">
        <f t="shared" si="6"/>
        <v>3000</v>
      </c>
      <c r="O25" s="6">
        <f t="shared" si="7"/>
        <v>0.03</v>
      </c>
      <c r="U25" s="11">
        <v>18290.88</v>
      </c>
      <c r="V25" s="11">
        <v>0.03</v>
      </c>
      <c r="W25" s="11">
        <f t="shared" si="8"/>
        <v>548.72640000000001</v>
      </c>
      <c r="X25" s="12">
        <v>0.14000000000000001</v>
      </c>
      <c r="Y25" s="11">
        <f t="shared" si="9"/>
        <v>76.821696000000003</v>
      </c>
    </row>
    <row r="26" spans="1:25" x14ac:dyDescent="0.25">
      <c r="A26">
        <v>3.53</v>
      </c>
      <c r="B26">
        <v>3.53</v>
      </c>
      <c r="C26">
        <v>3.53</v>
      </c>
      <c r="D26">
        <v>3.53</v>
      </c>
      <c r="E26">
        <v>3.53</v>
      </c>
      <c r="F26">
        <v>3.53</v>
      </c>
      <c r="G26">
        <v>3.53</v>
      </c>
      <c r="H26">
        <v>3.53</v>
      </c>
      <c r="I26">
        <v>3.53</v>
      </c>
      <c r="J26">
        <v>3.53</v>
      </c>
      <c r="K26">
        <v>3.53</v>
      </c>
      <c r="L26">
        <v>3.53</v>
      </c>
      <c r="M26" s="1">
        <f t="shared" si="5"/>
        <v>3.5300000000000007</v>
      </c>
      <c r="N26">
        <f t="shared" si="6"/>
        <v>3530.0000000000009</v>
      </c>
      <c r="O26" s="6">
        <f t="shared" si="7"/>
        <v>3.5300000000000012E-2</v>
      </c>
      <c r="U26" s="11">
        <v>126143.99999999999</v>
      </c>
      <c r="V26" s="11">
        <v>3.5300000000000012E-2</v>
      </c>
      <c r="W26" s="11">
        <f t="shared" si="8"/>
        <v>4452.8832000000011</v>
      </c>
      <c r="X26" s="12">
        <v>0.14000000000000001</v>
      </c>
      <c r="Y26" s="11">
        <f t="shared" si="9"/>
        <v>623.4036480000002</v>
      </c>
    </row>
    <row r="27" spans="1:25" x14ac:dyDescent="0.25">
      <c r="A27">
        <v>20</v>
      </c>
      <c r="B27">
        <v>20</v>
      </c>
      <c r="C27">
        <v>20</v>
      </c>
      <c r="D27">
        <v>20</v>
      </c>
      <c r="E27">
        <v>20</v>
      </c>
      <c r="F27">
        <v>20</v>
      </c>
      <c r="G27">
        <v>20</v>
      </c>
      <c r="H27">
        <v>20</v>
      </c>
      <c r="I27">
        <v>20</v>
      </c>
      <c r="J27">
        <v>20</v>
      </c>
      <c r="K27">
        <v>20</v>
      </c>
      <c r="L27">
        <v>20</v>
      </c>
      <c r="M27" s="1">
        <f t="shared" si="5"/>
        <v>20</v>
      </c>
      <c r="N27">
        <f t="shared" si="6"/>
        <v>20000</v>
      </c>
      <c r="O27" s="6">
        <f t="shared" si="7"/>
        <v>0.2</v>
      </c>
      <c r="U27" s="11">
        <v>2617488.0000000005</v>
      </c>
      <c r="V27" s="11">
        <v>0.2</v>
      </c>
      <c r="W27" s="11">
        <f t="shared" si="8"/>
        <v>523497.60000000009</v>
      </c>
      <c r="X27" s="12">
        <v>0.14000000000000001</v>
      </c>
      <c r="Y27" s="11">
        <f t="shared" si="9"/>
        <v>73289.664000000019</v>
      </c>
    </row>
    <row r="28" spans="1:25" x14ac:dyDescent="0.25">
      <c r="A28">
        <v>1.8</v>
      </c>
      <c r="B28">
        <v>1.8</v>
      </c>
      <c r="C28">
        <v>1.8</v>
      </c>
      <c r="D28">
        <v>1.8</v>
      </c>
      <c r="E28">
        <v>1.8</v>
      </c>
      <c r="F28">
        <v>1.8</v>
      </c>
      <c r="G28">
        <v>1.8</v>
      </c>
      <c r="H28">
        <v>1.8</v>
      </c>
      <c r="I28">
        <v>1.8</v>
      </c>
      <c r="J28">
        <v>1.8</v>
      </c>
      <c r="K28">
        <v>1.8</v>
      </c>
      <c r="L28">
        <v>1.8</v>
      </c>
      <c r="M28" s="1">
        <f t="shared" si="5"/>
        <v>1.8000000000000005</v>
      </c>
      <c r="N28">
        <f t="shared" si="6"/>
        <v>1800.0000000000005</v>
      </c>
      <c r="O28" s="6">
        <f t="shared" si="7"/>
        <v>1.8000000000000006E-2</v>
      </c>
      <c r="U28" s="11">
        <v>473039.99999999994</v>
      </c>
      <c r="V28" s="11">
        <v>1.8000000000000006E-2</v>
      </c>
      <c r="W28" s="11">
        <f t="shared" si="8"/>
        <v>8514.7200000000012</v>
      </c>
      <c r="X28" s="12">
        <v>0.14000000000000001</v>
      </c>
      <c r="Y28" s="11">
        <f t="shared" si="9"/>
        <v>1192.0608000000002</v>
      </c>
    </row>
    <row r="29" spans="1:25" x14ac:dyDescent="0.25">
      <c r="A29">
        <v>9.4600000000000009</v>
      </c>
      <c r="B29">
        <v>9.4600000000000009</v>
      </c>
      <c r="C29">
        <v>9.4600000000000009</v>
      </c>
      <c r="D29">
        <v>9.4600000000000009</v>
      </c>
      <c r="E29">
        <v>9.4600000000000009</v>
      </c>
      <c r="F29">
        <v>9.4600000000000009</v>
      </c>
      <c r="G29">
        <v>9.4600000000000009</v>
      </c>
      <c r="H29">
        <v>9.4600000000000009</v>
      </c>
      <c r="I29">
        <v>9.4600000000000009</v>
      </c>
      <c r="J29">
        <v>9.4600000000000009</v>
      </c>
      <c r="K29">
        <v>9.4600000000000009</v>
      </c>
      <c r="L29">
        <v>9.4600000000000009</v>
      </c>
      <c r="M29" s="1">
        <f t="shared" si="5"/>
        <v>9.4600000000000026</v>
      </c>
      <c r="N29">
        <f t="shared" si="6"/>
        <v>9460.0000000000018</v>
      </c>
      <c r="O29" s="6">
        <f t="shared" si="7"/>
        <v>9.4600000000000017E-2</v>
      </c>
      <c r="U29" s="11">
        <v>1419119.9999999998</v>
      </c>
      <c r="V29" s="11">
        <v>9.4600000000000017E-2</v>
      </c>
      <c r="W29" s="11">
        <f t="shared" si="8"/>
        <v>134248.75200000001</v>
      </c>
      <c r="X29" s="12">
        <v>0.14000000000000001</v>
      </c>
      <c r="Y29" s="11">
        <f t="shared" si="9"/>
        <v>18794.825280000005</v>
      </c>
    </row>
    <row r="30" spans="1:25" x14ac:dyDescent="0.25">
      <c r="A30">
        <v>10</v>
      </c>
      <c r="B30">
        <v>10</v>
      </c>
      <c r="C30">
        <v>10</v>
      </c>
      <c r="D30">
        <v>10</v>
      </c>
      <c r="E30">
        <v>10</v>
      </c>
      <c r="F30">
        <v>10</v>
      </c>
      <c r="G30">
        <v>10</v>
      </c>
      <c r="H30">
        <v>10</v>
      </c>
      <c r="I30">
        <v>10</v>
      </c>
      <c r="J30">
        <v>10</v>
      </c>
      <c r="K30">
        <v>10</v>
      </c>
      <c r="L30">
        <v>10</v>
      </c>
      <c r="M30" s="1">
        <f t="shared" si="5"/>
        <v>10</v>
      </c>
      <c r="N30">
        <f t="shared" si="6"/>
        <v>10000</v>
      </c>
      <c r="O30" s="6">
        <f t="shared" si="7"/>
        <v>0.1</v>
      </c>
      <c r="U30" s="11">
        <v>946079.99999999988</v>
      </c>
      <c r="V30" s="11">
        <v>0.1</v>
      </c>
      <c r="W30" s="11">
        <f t="shared" si="8"/>
        <v>94608</v>
      </c>
      <c r="X30" s="12">
        <v>0.14000000000000001</v>
      </c>
      <c r="Y30" s="11">
        <f t="shared" si="9"/>
        <v>13245.12</v>
      </c>
    </row>
    <row r="31" spans="1:25" x14ac:dyDescent="0.25">
      <c r="A31">
        <v>3</v>
      </c>
      <c r="B31">
        <v>3</v>
      </c>
      <c r="C31">
        <v>3</v>
      </c>
      <c r="D31">
        <v>3</v>
      </c>
      <c r="E31">
        <v>3</v>
      </c>
      <c r="F31">
        <v>3</v>
      </c>
      <c r="G31">
        <v>3</v>
      </c>
      <c r="H31">
        <v>3</v>
      </c>
      <c r="I31">
        <v>3</v>
      </c>
      <c r="J31">
        <v>3</v>
      </c>
      <c r="K31">
        <v>3</v>
      </c>
      <c r="L31">
        <v>3</v>
      </c>
      <c r="M31" s="1">
        <f t="shared" si="5"/>
        <v>3</v>
      </c>
      <c r="N31">
        <f t="shared" si="6"/>
        <v>3000</v>
      </c>
      <c r="O31" s="6">
        <f t="shared" si="7"/>
        <v>0.03</v>
      </c>
      <c r="U31" s="11">
        <v>1892.16</v>
      </c>
      <c r="V31" s="11">
        <v>0.03</v>
      </c>
      <c r="W31" s="11">
        <f t="shared" si="8"/>
        <v>56.764800000000001</v>
      </c>
      <c r="X31" s="12">
        <v>0.14000000000000001</v>
      </c>
      <c r="Y31" s="11">
        <f t="shared" si="9"/>
        <v>7.9470720000000012</v>
      </c>
    </row>
    <row r="32" spans="1:25" x14ac:dyDescent="0.25">
      <c r="U32" s="11"/>
      <c r="V32" s="11"/>
      <c r="W32" s="11"/>
      <c r="X32" s="11" t="s">
        <v>125</v>
      </c>
      <c r="Y32" s="14">
        <f>SUM(Y19:Y31)</f>
        <v>2906964.9120960007</v>
      </c>
    </row>
    <row r="33" spans="24:25" x14ac:dyDescent="0.25">
      <c r="X33" s="15">
        <v>0.6</v>
      </c>
      <c r="Y33" s="16">
        <f>Y32*0.6</f>
        <v>1744178.9472576005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Efluentes em rio estadual</vt:lpstr>
      <vt:lpstr>Cálculo Cobrança</vt:lpstr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de Oliveira Romão</dc:creator>
  <cp:lastModifiedBy>Maricleide Maia Said</cp:lastModifiedBy>
  <dcterms:created xsi:type="dcterms:W3CDTF">2019-09-18T17:06:16Z</dcterms:created>
  <dcterms:modified xsi:type="dcterms:W3CDTF">2019-12-05T10:55:21Z</dcterms:modified>
</cp:coreProperties>
</file>